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75" windowWidth="20115" windowHeight="7995"/>
  </bookViews>
  <sheets>
    <sheet name="Carátula" sheetId="20" r:id="rId1"/>
    <sheet name="Índice" sheetId="21" r:id="rId2"/>
    <sheet name="Centro" sheetId="31" r:id="rId3"/>
    <sheet name="Áncash" sheetId="8" r:id="rId4"/>
    <sheet name="Apurímac" sheetId="24" r:id="rId5"/>
    <sheet name="Ayacucho" sheetId="25" r:id="rId6"/>
    <sheet name="Huancavelica" sheetId="26" r:id="rId7"/>
    <sheet name="Huánuco" sheetId="27" r:id="rId8"/>
    <sheet name="Ica" sheetId="28" r:id="rId9"/>
    <sheet name="Junín" sheetId="29" r:id="rId10"/>
    <sheet name="Pasco" sheetId="30" r:id="rId11"/>
  </sheets>
  <calcPr calcId="145621"/>
</workbook>
</file>

<file path=xl/calcChain.xml><?xml version="1.0" encoding="utf-8"?>
<calcChain xmlns="http://schemas.openxmlformats.org/spreadsheetml/2006/main">
  <c r="J115" i="31" l="1"/>
  <c r="J105" i="31"/>
  <c r="J106" i="31"/>
  <c r="J107" i="31"/>
  <c r="J108" i="31"/>
  <c r="J109" i="31"/>
  <c r="J110" i="31"/>
  <c r="J111" i="31"/>
  <c r="J112" i="31"/>
  <c r="J104" i="31"/>
  <c r="I112" i="31"/>
  <c r="J3" i="31" l="1"/>
  <c r="J2" i="31" l="1"/>
  <c r="B4" i="31"/>
  <c r="U58" i="31"/>
  <c r="B3" i="31" l="1"/>
  <c r="B2" i="31" l="1"/>
  <c r="I20" i="31"/>
  <c r="I19" i="31"/>
  <c r="I18" i="31"/>
  <c r="I17" i="31"/>
  <c r="I16" i="31"/>
  <c r="I15" i="31"/>
  <c r="I14" i="31"/>
  <c r="I13" i="31"/>
  <c r="G20" i="31"/>
  <c r="L20" i="31" s="1"/>
  <c r="G19" i="31"/>
  <c r="G18" i="31"/>
  <c r="G17" i="31"/>
  <c r="L17" i="31" s="1"/>
  <c r="G16" i="31"/>
  <c r="G15" i="31"/>
  <c r="G14" i="31"/>
  <c r="G13" i="31"/>
  <c r="I21" i="31" l="1"/>
  <c r="J18" i="31" s="1"/>
  <c r="G21" i="31"/>
  <c r="H17" i="31" s="1"/>
  <c r="J20" i="31"/>
  <c r="J17" i="31"/>
  <c r="J19" i="31"/>
  <c r="J15" i="31"/>
  <c r="J13" i="31"/>
  <c r="J16" i="31"/>
  <c r="H19" i="31"/>
  <c r="K16" i="31"/>
  <c r="K15" i="31"/>
  <c r="L13" i="31"/>
  <c r="H20" i="31"/>
  <c r="K20" i="31"/>
  <c r="K19" i="31"/>
  <c r="L19" i="31"/>
  <c r="K18" i="31"/>
  <c r="L18" i="31"/>
  <c r="K17" i="31"/>
  <c r="L16" i="31"/>
  <c r="H16" i="31"/>
  <c r="L15" i="31"/>
  <c r="H15" i="31"/>
  <c r="K14" i="31"/>
  <c r="L14" i="31"/>
  <c r="K13" i="31"/>
  <c r="H92" i="31"/>
  <c r="G92" i="31"/>
  <c r="F92" i="31"/>
  <c r="E92" i="31"/>
  <c r="D92" i="31"/>
  <c r="H91" i="31"/>
  <c r="G91" i="31"/>
  <c r="F91" i="31"/>
  <c r="E91" i="31"/>
  <c r="D91" i="31"/>
  <c r="H90" i="31"/>
  <c r="G90" i="31"/>
  <c r="F90" i="31"/>
  <c r="E90" i="31"/>
  <c r="D90" i="31"/>
  <c r="H89" i="31"/>
  <c r="G89" i="31"/>
  <c r="F89" i="31"/>
  <c r="M90" i="31" s="1"/>
  <c r="E89" i="31"/>
  <c r="D89" i="31"/>
  <c r="H88" i="31"/>
  <c r="G88" i="31"/>
  <c r="N89" i="31" s="1"/>
  <c r="F88" i="31"/>
  <c r="E88" i="31"/>
  <c r="D88" i="31"/>
  <c r="H87" i="31"/>
  <c r="O88" i="31" s="1"/>
  <c r="G87" i="31"/>
  <c r="F87" i="31"/>
  <c r="E87" i="31"/>
  <c r="D87" i="31"/>
  <c r="H86" i="31"/>
  <c r="G86" i="31"/>
  <c r="F86" i="31"/>
  <c r="E86" i="31"/>
  <c r="L87" i="31" s="1"/>
  <c r="D86" i="31"/>
  <c r="H85" i="31"/>
  <c r="G85" i="31"/>
  <c r="F85" i="31"/>
  <c r="M86" i="31" s="1"/>
  <c r="E85" i="31"/>
  <c r="D85" i="31"/>
  <c r="H84" i="31"/>
  <c r="G84" i="31"/>
  <c r="N85" i="31" s="1"/>
  <c r="F84" i="31"/>
  <c r="E84" i="31"/>
  <c r="D84" i="31"/>
  <c r="H83" i="31"/>
  <c r="O84" i="31" s="1"/>
  <c r="G83" i="31"/>
  <c r="F83" i="31"/>
  <c r="E83" i="31"/>
  <c r="D83" i="31"/>
  <c r="K84" i="31" s="1"/>
  <c r="H82" i="31"/>
  <c r="G82" i="31"/>
  <c r="F82" i="31"/>
  <c r="E82" i="31"/>
  <c r="L83" i="31" s="1"/>
  <c r="D82" i="31"/>
  <c r="H81" i="31"/>
  <c r="G81" i="31"/>
  <c r="F81" i="31"/>
  <c r="M82" i="31" s="1"/>
  <c r="E81" i="31"/>
  <c r="D81" i="31"/>
  <c r="H80" i="31"/>
  <c r="G80" i="31"/>
  <c r="N81" i="31" s="1"/>
  <c r="F80" i="31"/>
  <c r="E80" i="31"/>
  <c r="D80" i="31"/>
  <c r="J68" i="31"/>
  <c r="J67" i="31"/>
  <c r="J66" i="31"/>
  <c r="J65" i="31"/>
  <c r="J64" i="31"/>
  <c r="J63" i="31"/>
  <c r="J62" i="31"/>
  <c r="J61" i="31"/>
  <c r="J60" i="31"/>
  <c r="J59" i="31"/>
  <c r="J58" i="31"/>
  <c r="J57" i="31"/>
  <c r="J56" i="31"/>
  <c r="J55" i="31"/>
  <c r="J54" i="31"/>
  <c r="J53" i="31"/>
  <c r="H68" i="31"/>
  <c r="L68" i="31" s="1"/>
  <c r="H67" i="31"/>
  <c r="M67" i="31" s="1"/>
  <c r="H66" i="31"/>
  <c r="M66" i="31" s="1"/>
  <c r="H65" i="31"/>
  <c r="L65" i="31" s="1"/>
  <c r="H64" i="31"/>
  <c r="L64" i="31" s="1"/>
  <c r="H63" i="31"/>
  <c r="L63" i="31" s="1"/>
  <c r="H62" i="31"/>
  <c r="M62" i="31" s="1"/>
  <c r="H61" i="31"/>
  <c r="M61" i="31" s="1"/>
  <c r="H60" i="31"/>
  <c r="M60" i="31" s="1"/>
  <c r="H59" i="31"/>
  <c r="M59" i="31" s="1"/>
  <c r="H58" i="31"/>
  <c r="M58" i="31" s="1"/>
  <c r="H57" i="31"/>
  <c r="L57" i="31" s="1"/>
  <c r="H56" i="31"/>
  <c r="L56" i="31" s="1"/>
  <c r="H55" i="31"/>
  <c r="L55" i="31" s="1"/>
  <c r="H54" i="31"/>
  <c r="M54" i="31" s="1"/>
  <c r="H53" i="31"/>
  <c r="M53" i="31" s="1"/>
  <c r="J40" i="31"/>
  <c r="K40" i="31" s="1"/>
  <c r="J39" i="31"/>
  <c r="J38" i="31"/>
  <c r="J37" i="31"/>
  <c r="J36" i="31"/>
  <c r="K36" i="31" s="1"/>
  <c r="J35" i="31"/>
  <c r="J34" i="31"/>
  <c r="J33" i="31"/>
  <c r="H40" i="31"/>
  <c r="H39" i="31"/>
  <c r="M39" i="31" s="1"/>
  <c r="H38" i="31"/>
  <c r="L38" i="31" s="1"/>
  <c r="H37" i="31"/>
  <c r="M37" i="31" s="1"/>
  <c r="H36" i="31"/>
  <c r="I36" i="31" s="1"/>
  <c r="H35" i="31"/>
  <c r="M35" i="31" s="1"/>
  <c r="H34" i="31"/>
  <c r="L34" i="31" s="1"/>
  <c r="H33" i="31"/>
  <c r="L91" i="31"/>
  <c r="L61" i="31"/>
  <c r="M57" i="31"/>
  <c r="L33" i="31"/>
  <c r="C56" i="30"/>
  <c r="C8" i="29"/>
  <c r="C56" i="29"/>
  <c r="C56" i="27"/>
  <c r="C8" i="27"/>
  <c r="C8" i="26"/>
  <c r="C56" i="26"/>
  <c r="C56" i="25"/>
  <c r="C8" i="25"/>
  <c r="C56" i="24"/>
  <c r="L21" i="31" l="1"/>
  <c r="H13" i="31"/>
  <c r="H21" i="31" s="1"/>
  <c r="J14" i="31"/>
  <c r="K21" i="31"/>
  <c r="I40" i="31"/>
  <c r="H14" i="31"/>
  <c r="K88" i="31"/>
  <c r="H18" i="31"/>
  <c r="J21" i="31"/>
  <c r="L81" i="31"/>
  <c r="K82" i="31"/>
  <c r="O82" i="31"/>
  <c r="N83" i="31"/>
  <c r="M84" i="31"/>
  <c r="L85" i="31"/>
  <c r="K86" i="31"/>
  <c r="O86" i="31"/>
  <c r="N87" i="31"/>
  <c r="M88" i="31"/>
  <c r="L89" i="31"/>
  <c r="K90" i="31"/>
  <c r="O90" i="31"/>
  <c r="N91" i="31"/>
  <c r="L37" i="31"/>
  <c r="M65" i="31"/>
  <c r="M91" i="31"/>
  <c r="M36" i="31"/>
  <c r="K34" i="31"/>
  <c r="K38" i="31"/>
  <c r="K35" i="31"/>
  <c r="K39" i="31"/>
  <c r="J69" i="31"/>
  <c r="K69" i="31" s="1"/>
  <c r="M81" i="31"/>
  <c r="L82" i="31"/>
  <c r="K83" i="31"/>
  <c r="O83" i="31"/>
  <c r="N84" i="31"/>
  <c r="M85" i="31"/>
  <c r="L86" i="31"/>
  <c r="K87" i="31"/>
  <c r="O87" i="31"/>
  <c r="N88" i="31"/>
  <c r="M89" i="31"/>
  <c r="L90" i="31"/>
  <c r="K91" i="31"/>
  <c r="O91" i="31"/>
  <c r="M40" i="31"/>
  <c r="C27" i="31" s="1"/>
  <c r="L40" i="31"/>
  <c r="L60" i="31"/>
  <c r="M56" i="31"/>
  <c r="M64" i="31"/>
  <c r="M34" i="31"/>
  <c r="I35" i="31"/>
  <c r="L54" i="31"/>
  <c r="M68" i="31"/>
  <c r="K81" i="31"/>
  <c r="L84" i="31"/>
  <c r="M87" i="31"/>
  <c r="N90" i="31"/>
  <c r="M38" i="31"/>
  <c r="L67" i="31"/>
  <c r="L36" i="31"/>
  <c r="I39" i="31"/>
  <c r="L59" i="31"/>
  <c r="L62" i="31"/>
  <c r="N82" i="31"/>
  <c r="O85" i="31"/>
  <c r="K89" i="31"/>
  <c r="I34" i="31"/>
  <c r="I38" i="31"/>
  <c r="L35" i="31"/>
  <c r="L39" i="31"/>
  <c r="M55" i="31"/>
  <c r="L58" i="31"/>
  <c r="M63" i="31"/>
  <c r="L66" i="31"/>
  <c r="O81" i="31"/>
  <c r="M83" i="31"/>
  <c r="K85" i="31"/>
  <c r="N86" i="31"/>
  <c r="L88" i="31"/>
  <c r="O89" i="31"/>
  <c r="I37" i="31"/>
  <c r="I33" i="31"/>
  <c r="K33" i="31"/>
  <c r="K37" i="31"/>
  <c r="H69" i="31"/>
  <c r="I66" i="31" s="1"/>
  <c r="L53" i="31"/>
  <c r="M33" i="31"/>
  <c r="O92" i="31"/>
  <c r="C75" i="31" s="1"/>
  <c r="L92" i="31"/>
  <c r="K92" i="31"/>
  <c r="N92" i="31"/>
  <c r="M92" i="31"/>
  <c r="O72" i="30"/>
  <c r="N72" i="30"/>
  <c r="M72" i="30"/>
  <c r="L72" i="30"/>
  <c r="K72" i="30"/>
  <c r="O71" i="30"/>
  <c r="N71" i="30"/>
  <c r="M71" i="30"/>
  <c r="L71" i="30"/>
  <c r="K71" i="30"/>
  <c r="O70" i="30"/>
  <c r="N70" i="30"/>
  <c r="M70" i="30"/>
  <c r="L70" i="30"/>
  <c r="K70" i="30"/>
  <c r="O69" i="30"/>
  <c r="N69" i="30"/>
  <c r="M69" i="30"/>
  <c r="L69" i="30"/>
  <c r="K69" i="30"/>
  <c r="O68" i="30"/>
  <c r="N68" i="30"/>
  <c r="M68" i="30"/>
  <c r="L68" i="30"/>
  <c r="K68" i="30"/>
  <c r="O67" i="30"/>
  <c r="N67" i="30"/>
  <c r="M67" i="30"/>
  <c r="L67" i="30"/>
  <c r="K67" i="30"/>
  <c r="O66" i="30"/>
  <c r="N66" i="30"/>
  <c r="M66" i="30"/>
  <c r="L66" i="30"/>
  <c r="K66" i="30"/>
  <c r="O65" i="30"/>
  <c r="N65" i="30"/>
  <c r="M65" i="30"/>
  <c r="L65" i="30"/>
  <c r="K65" i="30"/>
  <c r="O64" i="30"/>
  <c r="N64" i="30"/>
  <c r="M64" i="30"/>
  <c r="L64" i="30"/>
  <c r="K64" i="30"/>
  <c r="O63" i="30"/>
  <c r="N63" i="30"/>
  <c r="M63" i="30"/>
  <c r="L63" i="30"/>
  <c r="K63" i="30"/>
  <c r="O62" i="30"/>
  <c r="N62" i="30"/>
  <c r="M62" i="30"/>
  <c r="L62" i="30"/>
  <c r="K62" i="30"/>
  <c r="J50" i="30"/>
  <c r="K50" i="30" s="1"/>
  <c r="H50" i="30"/>
  <c r="H73" i="30" s="1"/>
  <c r="M49" i="30"/>
  <c r="L49" i="30"/>
  <c r="I49" i="30"/>
  <c r="M48" i="30"/>
  <c r="L48" i="30"/>
  <c r="M47" i="30"/>
  <c r="L47" i="30"/>
  <c r="I47" i="30"/>
  <c r="M46" i="30"/>
  <c r="L46" i="30"/>
  <c r="I46" i="30"/>
  <c r="M45" i="30"/>
  <c r="L45" i="30"/>
  <c r="I45" i="30"/>
  <c r="M44" i="30"/>
  <c r="L44" i="30"/>
  <c r="I44" i="30"/>
  <c r="M43" i="30"/>
  <c r="L43" i="30"/>
  <c r="I43" i="30"/>
  <c r="M42" i="30"/>
  <c r="L42" i="30"/>
  <c r="I42" i="30"/>
  <c r="M41" i="30"/>
  <c r="L41" i="30"/>
  <c r="I41" i="30"/>
  <c r="M40" i="30"/>
  <c r="L40" i="30"/>
  <c r="I40" i="30"/>
  <c r="M39" i="30"/>
  <c r="L39" i="30"/>
  <c r="I39" i="30"/>
  <c r="M38" i="30"/>
  <c r="L38" i="30"/>
  <c r="I38" i="30"/>
  <c r="M37" i="30"/>
  <c r="L37" i="30"/>
  <c r="I37" i="30"/>
  <c r="M36" i="30"/>
  <c r="L36" i="30"/>
  <c r="I36" i="30"/>
  <c r="M35" i="30"/>
  <c r="L35" i="30"/>
  <c r="I35" i="30"/>
  <c r="M34" i="30"/>
  <c r="L34" i="30"/>
  <c r="I34" i="30"/>
  <c r="M21" i="30"/>
  <c r="L21" i="30"/>
  <c r="K21" i="30"/>
  <c r="I21" i="30"/>
  <c r="M20" i="30"/>
  <c r="L20" i="30"/>
  <c r="K20" i="30"/>
  <c r="I20" i="30"/>
  <c r="M19" i="30"/>
  <c r="L19" i="30"/>
  <c r="K19" i="30"/>
  <c r="I19" i="30"/>
  <c r="M18" i="30"/>
  <c r="L18" i="30"/>
  <c r="K18" i="30"/>
  <c r="I18" i="30"/>
  <c r="M17" i="30"/>
  <c r="L17" i="30"/>
  <c r="K17" i="30"/>
  <c r="I17" i="30"/>
  <c r="M16" i="30"/>
  <c r="L16" i="30"/>
  <c r="K16" i="30"/>
  <c r="I16" i="30"/>
  <c r="M15" i="30"/>
  <c r="L15" i="30"/>
  <c r="K15" i="30"/>
  <c r="I15" i="30"/>
  <c r="M14" i="30"/>
  <c r="L14" i="30"/>
  <c r="K14" i="30"/>
  <c r="I14" i="30"/>
  <c r="C8" i="30"/>
  <c r="B3" i="30"/>
  <c r="J2" i="30"/>
  <c r="B2" i="30"/>
  <c r="O72" i="29"/>
  <c r="N72" i="29"/>
  <c r="M72" i="29"/>
  <c r="L72" i="29"/>
  <c r="K72" i="29"/>
  <c r="O71" i="29"/>
  <c r="N71" i="29"/>
  <c r="M71" i="29"/>
  <c r="L71" i="29"/>
  <c r="K71" i="29"/>
  <c r="O70" i="29"/>
  <c r="N70" i="29"/>
  <c r="M70" i="29"/>
  <c r="L70" i="29"/>
  <c r="K70" i="29"/>
  <c r="O69" i="29"/>
  <c r="N69" i="29"/>
  <c r="M69" i="29"/>
  <c r="L69" i="29"/>
  <c r="K69" i="29"/>
  <c r="O68" i="29"/>
  <c r="N68" i="29"/>
  <c r="M68" i="29"/>
  <c r="L68" i="29"/>
  <c r="K68" i="29"/>
  <c r="O67" i="29"/>
  <c r="N67" i="29"/>
  <c r="M67" i="29"/>
  <c r="L67" i="29"/>
  <c r="K67" i="29"/>
  <c r="O66" i="29"/>
  <c r="N66" i="29"/>
  <c r="M66" i="29"/>
  <c r="L66" i="29"/>
  <c r="K66" i="29"/>
  <c r="O65" i="29"/>
  <c r="N65" i="29"/>
  <c r="M65" i="29"/>
  <c r="L65" i="29"/>
  <c r="K65" i="29"/>
  <c r="O64" i="29"/>
  <c r="N64" i="29"/>
  <c r="M64" i="29"/>
  <c r="L64" i="29"/>
  <c r="K64" i="29"/>
  <c r="O63" i="29"/>
  <c r="N63" i="29"/>
  <c r="M63" i="29"/>
  <c r="L63" i="29"/>
  <c r="K63" i="29"/>
  <c r="O62" i="29"/>
  <c r="N62" i="29"/>
  <c r="M62" i="29"/>
  <c r="L62" i="29"/>
  <c r="K62" i="29"/>
  <c r="K50" i="29"/>
  <c r="J50" i="29"/>
  <c r="K49" i="29" s="1"/>
  <c r="H50" i="29"/>
  <c r="H73" i="29" s="1"/>
  <c r="M49" i="29"/>
  <c r="L49" i="29"/>
  <c r="M48" i="29"/>
  <c r="L48" i="29"/>
  <c r="M47" i="29"/>
  <c r="L47" i="29"/>
  <c r="M46" i="29"/>
  <c r="L46" i="29"/>
  <c r="I46" i="29"/>
  <c r="M45" i="29"/>
  <c r="L45" i="29"/>
  <c r="M44" i="29"/>
  <c r="L44" i="29"/>
  <c r="M43" i="29"/>
  <c r="L43" i="29"/>
  <c r="M42" i="29"/>
  <c r="L42" i="29"/>
  <c r="I42" i="29"/>
  <c r="M41" i="29"/>
  <c r="L41" i="29"/>
  <c r="M40" i="29"/>
  <c r="L40" i="29"/>
  <c r="M39" i="29"/>
  <c r="L39" i="29"/>
  <c r="M38" i="29"/>
  <c r="L38" i="29"/>
  <c r="I38" i="29"/>
  <c r="M37" i="29"/>
  <c r="L37" i="29"/>
  <c r="M36" i="29"/>
  <c r="L36" i="29"/>
  <c r="M35" i="29"/>
  <c r="L35" i="29"/>
  <c r="M34" i="29"/>
  <c r="L34" i="29"/>
  <c r="I34" i="29"/>
  <c r="M21" i="29"/>
  <c r="L21" i="29"/>
  <c r="K21" i="29"/>
  <c r="I21" i="29"/>
  <c r="M20" i="29"/>
  <c r="L20" i="29"/>
  <c r="K20" i="29"/>
  <c r="I20" i="29"/>
  <c r="M19" i="29"/>
  <c r="L19" i="29"/>
  <c r="K19" i="29"/>
  <c r="I19" i="29"/>
  <c r="M18" i="29"/>
  <c r="L18" i="29"/>
  <c r="K18" i="29"/>
  <c r="I18" i="29"/>
  <c r="M17" i="29"/>
  <c r="L17" i="29"/>
  <c r="K17" i="29"/>
  <c r="I17" i="29"/>
  <c r="M16" i="29"/>
  <c r="L16" i="29"/>
  <c r="K16" i="29"/>
  <c r="I16" i="29"/>
  <c r="M15" i="29"/>
  <c r="L15" i="29"/>
  <c r="K15" i="29"/>
  <c r="I15" i="29"/>
  <c r="M14" i="29"/>
  <c r="L14" i="29"/>
  <c r="K14" i="29"/>
  <c r="I14" i="29"/>
  <c r="B3" i="29"/>
  <c r="J2" i="29"/>
  <c r="B2" i="29"/>
  <c r="O72" i="28"/>
  <c r="N72" i="28"/>
  <c r="M72" i="28"/>
  <c r="L72" i="28"/>
  <c r="K72" i="28"/>
  <c r="O71" i="28"/>
  <c r="N71" i="28"/>
  <c r="M71" i="28"/>
  <c r="L71" i="28"/>
  <c r="K71" i="28"/>
  <c r="O70" i="28"/>
  <c r="N70" i="28"/>
  <c r="M70" i="28"/>
  <c r="L70" i="28"/>
  <c r="K70" i="28"/>
  <c r="O69" i="28"/>
  <c r="N69" i="28"/>
  <c r="M69" i="28"/>
  <c r="L69" i="28"/>
  <c r="K69" i="28"/>
  <c r="O68" i="28"/>
  <c r="N68" i="28"/>
  <c r="M68" i="28"/>
  <c r="L68" i="28"/>
  <c r="K68" i="28"/>
  <c r="O67" i="28"/>
  <c r="N67" i="28"/>
  <c r="M67" i="28"/>
  <c r="L67" i="28"/>
  <c r="K67" i="28"/>
  <c r="O66" i="28"/>
  <c r="N66" i="28"/>
  <c r="M66" i="28"/>
  <c r="L66" i="28"/>
  <c r="K66" i="28"/>
  <c r="O65" i="28"/>
  <c r="N65" i="28"/>
  <c r="M65" i="28"/>
  <c r="L65" i="28"/>
  <c r="K65" i="28"/>
  <c r="O64" i="28"/>
  <c r="N64" i="28"/>
  <c r="M64" i="28"/>
  <c r="L64" i="28"/>
  <c r="K64" i="28"/>
  <c r="O63" i="28"/>
  <c r="N63" i="28"/>
  <c r="M63" i="28"/>
  <c r="L63" i="28"/>
  <c r="K63" i="28"/>
  <c r="O62" i="28"/>
  <c r="N62" i="28"/>
  <c r="M62" i="28"/>
  <c r="L62" i="28"/>
  <c r="K62" i="28"/>
  <c r="J50" i="28"/>
  <c r="K50" i="28" s="1"/>
  <c r="H50" i="28"/>
  <c r="I44" i="28" s="1"/>
  <c r="M49" i="28"/>
  <c r="L49" i="28"/>
  <c r="K49" i="28"/>
  <c r="M48" i="28"/>
  <c r="L48" i="28"/>
  <c r="M47" i="28"/>
  <c r="L47" i="28"/>
  <c r="K47" i="28"/>
  <c r="M46" i="28"/>
  <c r="L46" i="28"/>
  <c r="M45" i="28"/>
  <c r="L45" i="28"/>
  <c r="M44" i="28"/>
  <c r="L44" i="28"/>
  <c r="M43" i="28"/>
  <c r="L43" i="28"/>
  <c r="I43" i="28"/>
  <c r="M42" i="28"/>
  <c r="L42" i="28"/>
  <c r="I42" i="28"/>
  <c r="M41" i="28"/>
  <c r="L41" i="28"/>
  <c r="I41" i="28"/>
  <c r="M40" i="28"/>
  <c r="L40" i="28"/>
  <c r="M39" i="28"/>
  <c r="L39" i="28"/>
  <c r="I39" i="28"/>
  <c r="M38" i="28"/>
  <c r="L38" i="28"/>
  <c r="I38" i="28"/>
  <c r="M37" i="28"/>
  <c r="L37" i="28"/>
  <c r="I37" i="28"/>
  <c r="M36" i="28"/>
  <c r="L36" i="28"/>
  <c r="M35" i="28"/>
  <c r="L35" i="28"/>
  <c r="I35" i="28"/>
  <c r="M34" i="28"/>
  <c r="L34" i="28"/>
  <c r="I34" i="28"/>
  <c r="M21" i="28"/>
  <c r="L21" i="28"/>
  <c r="K21" i="28"/>
  <c r="I21" i="28"/>
  <c r="M20" i="28"/>
  <c r="L20" i="28"/>
  <c r="K20" i="28"/>
  <c r="I20" i="28"/>
  <c r="M19" i="28"/>
  <c r="L19" i="28"/>
  <c r="K19" i="28"/>
  <c r="I19" i="28"/>
  <c r="M18" i="28"/>
  <c r="L18" i="28"/>
  <c r="K18" i="28"/>
  <c r="I18" i="28"/>
  <c r="M17" i="28"/>
  <c r="L17" i="28"/>
  <c r="K17" i="28"/>
  <c r="I17" i="28"/>
  <c r="M16" i="28"/>
  <c r="L16" i="28"/>
  <c r="K16" i="28"/>
  <c r="I16" i="28"/>
  <c r="M15" i="28"/>
  <c r="L15" i="28"/>
  <c r="K15" i="28"/>
  <c r="I15" i="28"/>
  <c r="M14" i="28"/>
  <c r="L14" i="28"/>
  <c r="K14" i="28"/>
  <c r="I14" i="28"/>
  <c r="C8" i="28"/>
  <c r="B3" i="28"/>
  <c r="J2" i="28"/>
  <c r="B2" i="28"/>
  <c r="O72" i="27"/>
  <c r="N72" i="27"/>
  <c r="M72" i="27"/>
  <c r="L72" i="27"/>
  <c r="K72" i="27"/>
  <c r="O71" i="27"/>
  <c r="N71" i="27"/>
  <c r="M71" i="27"/>
  <c r="L71" i="27"/>
  <c r="K71" i="27"/>
  <c r="O70" i="27"/>
  <c r="N70" i="27"/>
  <c r="M70" i="27"/>
  <c r="L70" i="27"/>
  <c r="K70" i="27"/>
  <c r="O69" i="27"/>
  <c r="N69" i="27"/>
  <c r="M69" i="27"/>
  <c r="L69" i="27"/>
  <c r="K69" i="27"/>
  <c r="O68" i="27"/>
  <c r="N68" i="27"/>
  <c r="M68" i="27"/>
  <c r="L68" i="27"/>
  <c r="K68" i="27"/>
  <c r="O67" i="27"/>
  <c r="N67" i="27"/>
  <c r="M67" i="27"/>
  <c r="L67" i="27"/>
  <c r="K67" i="27"/>
  <c r="O66" i="27"/>
  <c r="N66" i="27"/>
  <c r="M66" i="27"/>
  <c r="L66" i="27"/>
  <c r="K66" i="27"/>
  <c r="O65" i="27"/>
  <c r="N65" i="27"/>
  <c r="M65" i="27"/>
  <c r="L65" i="27"/>
  <c r="K65" i="27"/>
  <c r="O64" i="27"/>
  <c r="N64" i="27"/>
  <c r="M64" i="27"/>
  <c r="L64" i="27"/>
  <c r="K64" i="27"/>
  <c r="O63" i="27"/>
  <c r="N63" i="27"/>
  <c r="M63" i="27"/>
  <c r="L63" i="27"/>
  <c r="K63" i="27"/>
  <c r="O62" i="27"/>
  <c r="N62" i="27"/>
  <c r="M62" i="27"/>
  <c r="L62" i="27"/>
  <c r="K62" i="27"/>
  <c r="J50" i="27"/>
  <c r="K50" i="27" s="1"/>
  <c r="H50" i="27"/>
  <c r="H73" i="27" s="1"/>
  <c r="M49" i="27"/>
  <c r="L49" i="27"/>
  <c r="M48" i="27"/>
  <c r="L48" i="27"/>
  <c r="M47" i="27"/>
  <c r="L47" i="27"/>
  <c r="M46" i="27"/>
  <c r="L46" i="27"/>
  <c r="M45" i="27"/>
  <c r="L45" i="27"/>
  <c r="M44" i="27"/>
  <c r="L44" i="27"/>
  <c r="M43" i="27"/>
  <c r="L43" i="27"/>
  <c r="M42" i="27"/>
  <c r="L42" i="27"/>
  <c r="I42" i="27"/>
  <c r="M41" i="27"/>
  <c r="L41" i="27"/>
  <c r="M40" i="27"/>
  <c r="L40" i="27"/>
  <c r="M39" i="27"/>
  <c r="L39" i="27"/>
  <c r="M38" i="27"/>
  <c r="L38" i="27"/>
  <c r="M37" i="27"/>
  <c r="L37" i="27"/>
  <c r="M36" i="27"/>
  <c r="L36" i="27"/>
  <c r="M35" i="27"/>
  <c r="L35" i="27"/>
  <c r="M34" i="27"/>
  <c r="L34" i="27"/>
  <c r="I34" i="27"/>
  <c r="M21" i="27"/>
  <c r="L21" i="27"/>
  <c r="K21" i="27"/>
  <c r="I21" i="27"/>
  <c r="M20" i="27"/>
  <c r="L20" i="27"/>
  <c r="K20" i="27"/>
  <c r="I20" i="27"/>
  <c r="M19" i="27"/>
  <c r="L19" i="27"/>
  <c r="K19" i="27"/>
  <c r="I19" i="27"/>
  <c r="M18" i="27"/>
  <c r="L18" i="27"/>
  <c r="K18" i="27"/>
  <c r="I18" i="27"/>
  <c r="M17" i="27"/>
  <c r="L17" i="27"/>
  <c r="K17" i="27"/>
  <c r="I17" i="27"/>
  <c r="M16" i="27"/>
  <c r="L16" i="27"/>
  <c r="K16" i="27"/>
  <c r="I16" i="27"/>
  <c r="M15" i="27"/>
  <c r="L15" i="27"/>
  <c r="K15" i="27"/>
  <c r="I15" i="27"/>
  <c r="M14" i="27"/>
  <c r="L14" i="27"/>
  <c r="K14" i="27"/>
  <c r="I14" i="27"/>
  <c r="B3" i="27"/>
  <c r="J2" i="27"/>
  <c r="L69" i="31" l="1"/>
  <c r="I53" i="31"/>
  <c r="K68" i="31"/>
  <c r="K67" i="31"/>
  <c r="K60" i="31"/>
  <c r="K59" i="31"/>
  <c r="K64" i="31"/>
  <c r="K56" i="31"/>
  <c r="K63" i="31"/>
  <c r="K55" i="31"/>
  <c r="K66" i="31"/>
  <c r="K62" i="31"/>
  <c r="K58" i="31"/>
  <c r="K54" i="31"/>
  <c r="K65" i="31"/>
  <c r="K61" i="31"/>
  <c r="K57" i="31"/>
  <c r="K53" i="31"/>
  <c r="I59" i="31"/>
  <c r="I68" i="31"/>
  <c r="I57" i="31"/>
  <c r="M69" i="31"/>
  <c r="I67" i="31"/>
  <c r="I62" i="31"/>
  <c r="I58" i="31"/>
  <c r="I56" i="31"/>
  <c r="I55" i="31"/>
  <c r="I54" i="31"/>
  <c r="I60" i="31"/>
  <c r="I69" i="31"/>
  <c r="I63" i="31"/>
  <c r="I61" i="31"/>
  <c r="I65" i="31"/>
  <c r="I64" i="31"/>
  <c r="I36" i="29"/>
  <c r="I40" i="29"/>
  <c r="I44" i="29"/>
  <c r="I48" i="29"/>
  <c r="I35" i="29"/>
  <c r="I39" i="29"/>
  <c r="I43" i="29"/>
  <c r="I47" i="29"/>
  <c r="I37" i="29"/>
  <c r="I41" i="29"/>
  <c r="I45" i="29"/>
  <c r="I49" i="29"/>
  <c r="G73" i="29" s="1"/>
  <c r="N73" i="29" s="1"/>
  <c r="I36" i="28"/>
  <c r="I40" i="28"/>
  <c r="K45" i="28"/>
  <c r="I36" i="27"/>
  <c r="I44" i="27"/>
  <c r="I38" i="27"/>
  <c r="I46" i="27"/>
  <c r="F73" i="27" s="1"/>
  <c r="M73" i="27" s="1"/>
  <c r="I40" i="27"/>
  <c r="I48" i="27"/>
  <c r="C28" i="30"/>
  <c r="I48" i="30"/>
  <c r="K34" i="28"/>
  <c r="K35" i="28"/>
  <c r="K36" i="28"/>
  <c r="K37" i="28"/>
  <c r="K38" i="28"/>
  <c r="K39" i="28"/>
  <c r="K40" i="28"/>
  <c r="K41" i="28"/>
  <c r="K42" i="28"/>
  <c r="K43" i="28"/>
  <c r="K44" i="28"/>
  <c r="K48" i="28"/>
  <c r="K46" i="28"/>
  <c r="M50" i="28"/>
  <c r="C28" i="28"/>
  <c r="I45" i="28"/>
  <c r="I46" i="28"/>
  <c r="I47" i="28"/>
  <c r="I37" i="27"/>
  <c r="I41" i="27"/>
  <c r="I45" i="27"/>
  <c r="I49" i="27"/>
  <c r="G73" i="27" s="1"/>
  <c r="N73" i="27" s="1"/>
  <c r="I35" i="27"/>
  <c r="I39" i="27"/>
  <c r="I43" i="27"/>
  <c r="I47" i="27"/>
  <c r="O73" i="30"/>
  <c r="E73" i="30"/>
  <c r="L73" i="30" s="1"/>
  <c r="D73" i="30"/>
  <c r="K73" i="30" s="1"/>
  <c r="G73" i="30"/>
  <c r="N73" i="30" s="1"/>
  <c r="F73" i="30"/>
  <c r="M73" i="30" s="1"/>
  <c r="L50" i="30"/>
  <c r="K34" i="30"/>
  <c r="K35" i="30"/>
  <c r="K36" i="30"/>
  <c r="K37" i="30"/>
  <c r="K38" i="30"/>
  <c r="K39" i="30"/>
  <c r="K40" i="30"/>
  <c r="K41" i="30"/>
  <c r="K42" i="30"/>
  <c r="K43" i="30"/>
  <c r="K44" i="30"/>
  <c r="K45" i="30"/>
  <c r="K46" i="30"/>
  <c r="K47" i="30"/>
  <c r="K48" i="30"/>
  <c r="K49" i="30"/>
  <c r="I50" i="30"/>
  <c r="M50" i="30"/>
  <c r="D73" i="29"/>
  <c r="K73" i="29" s="1"/>
  <c r="F73" i="29"/>
  <c r="M73" i="29" s="1"/>
  <c r="O73" i="29"/>
  <c r="E73" i="29"/>
  <c r="L73" i="29" s="1"/>
  <c r="L50" i="29"/>
  <c r="K34" i="29"/>
  <c r="K35" i="29"/>
  <c r="K36" i="29"/>
  <c r="K37" i="29"/>
  <c r="K38" i="29"/>
  <c r="K39" i="29"/>
  <c r="K40" i="29"/>
  <c r="K41" i="29"/>
  <c r="K42" i="29"/>
  <c r="K43" i="29"/>
  <c r="K44" i="29"/>
  <c r="K45" i="29"/>
  <c r="K46" i="29"/>
  <c r="K47" i="29"/>
  <c r="K48" i="29"/>
  <c r="I50" i="29"/>
  <c r="M50" i="29"/>
  <c r="I48" i="28"/>
  <c r="I49" i="28"/>
  <c r="L50" i="28"/>
  <c r="H73" i="28"/>
  <c r="I50" i="28"/>
  <c r="O73" i="27"/>
  <c r="E73" i="27"/>
  <c r="L73" i="27" s="1"/>
  <c r="D73" i="27"/>
  <c r="K73" i="27" s="1"/>
  <c r="L50" i="27"/>
  <c r="K34" i="27"/>
  <c r="K35" i="27"/>
  <c r="K36" i="27"/>
  <c r="K37" i="27"/>
  <c r="K38" i="27"/>
  <c r="K39" i="27"/>
  <c r="K40" i="27"/>
  <c r="K41" i="27"/>
  <c r="K42" i="27"/>
  <c r="K43" i="27"/>
  <c r="K44" i="27"/>
  <c r="K45" i="27"/>
  <c r="K46" i="27"/>
  <c r="K47" i="27"/>
  <c r="K48" i="27"/>
  <c r="K49" i="27"/>
  <c r="I50" i="27"/>
  <c r="M50" i="27"/>
  <c r="O72" i="26"/>
  <c r="N72" i="26"/>
  <c r="M72" i="26"/>
  <c r="L72" i="26"/>
  <c r="K72" i="26"/>
  <c r="O71" i="26"/>
  <c r="N71" i="26"/>
  <c r="M71" i="26"/>
  <c r="L71" i="26"/>
  <c r="K71" i="26"/>
  <c r="O70" i="26"/>
  <c r="N70" i="26"/>
  <c r="M70" i="26"/>
  <c r="L70" i="26"/>
  <c r="K70" i="26"/>
  <c r="O69" i="26"/>
  <c r="N69" i="26"/>
  <c r="M69" i="26"/>
  <c r="L69" i="26"/>
  <c r="K69" i="26"/>
  <c r="O68" i="26"/>
  <c r="N68" i="26"/>
  <c r="M68" i="26"/>
  <c r="L68" i="26"/>
  <c r="K68" i="26"/>
  <c r="O67" i="26"/>
  <c r="N67" i="26"/>
  <c r="M67" i="26"/>
  <c r="L67" i="26"/>
  <c r="K67" i="26"/>
  <c r="O66" i="26"/>
  <c r="N66" i="26"/>
  <c r="M66" i="26"/>
  <c r="L66" i="26"/>
  <c r="K66" i="26"/>
  <c r="O65" i="26"/>
  <c r="N65" i="26"/>
  <c r="M65" i="26"/>
  <c r="L65" i="26"/>
  <c r="K65" i="26"/>
  <c r="O64" i="26"/>
  <c r="N64" i="26"/>
  <c r="M64" i="26"/>
  <c r="L64" i="26"/>
  <c r="K64" i="26"/>
  <c r="O63" i="26"/>
  <c r="N63" i="26"/>
  <c r="M63" i="26"/>
  <c r="L63" i="26"/>
  <c r="K63" i="26"/>
  <c r="O62" i="26"/>
  <c r="N62" i="26"/>
  <c r="M62" i="26"/>
  <c r="L62" i="26"/>
  <c r="K62" i="26"/>
  <c r="J50" i="26"/>
  <c r="K50" i="26" s="1"/>
  <c r="H50" i="26"/>
  <c r="H73" i="26" s="1"/>
  <c r="M49" i="26"/>
  <c r="L49" i="26"/>
  <c r="I49" i="26"/>
  <c r="M48" i="26"/>
  <c r="L48" i="26"/>
  <c r="I48" i="26"/>
  <c r="M47" i="26"/>
  <c r="L47" i="26"/>
  <c r="I47" i="26"/>
  <c r="M46" i="26"/>
  <c r="L46" i="26"/>
  <c r="I46" i="26"/>
  <c r="M45" i="26"/>
  <c r="L45" i="26"/>
  <c r="I45" i="26"/>
  <c r="M44" i="26"/>
  <c r="L44" i="26"/>
  <c r="I44" i="26"/>
  <c r="M43" i="26"/>
  <c r="L43" i="26"/>
  <c r="I43" i="26"/>
  <c r="M42" i="26"/>
  <c r="L42" i="26"/>
  <c r="I42" i="26"/>
  <c r="M41" i="26"/>
  <c r="L41" i="26"/>
  <c r="I41" i="26"/>
  <c r="M40" i="26"/>
  <c r="L40" i="26"/>
  <c r="I40" i="26"/>
  <c r="M39" i="26"/>
  <c r="L39" i="26"/>
  <c r="I39" i="26"/>
  <c r="M38" i="26"/>
  <c r="L38" i="26"/>
  <c r="I38" i="26"/>
  <c r="M37" i="26"/>
  <c r="L37" i="26"/>
  <c r="I37" i="26"/>
  <c r="M36" i="26"/>
  <c r="L36" i="26"/>
  <c r="I36" i="26"/>
  <c r="M35" i="26"/>
  <c r="L35" i="26"/>
  <c r="I35" i="26"/>
  <c r="M34" i="26"/>
  <c r="L34" i="26"/>
  <c r="I34" i="26"/>
  <c r="M21" i="26"/>
  <c r="L21" i="26"/>
  <c r="K21" i="26"/>
  <c r="I21" i="26"/>
  <c r="M20" i="26"/>
  <c r="L20" i="26"/>
  <c r="K20" i="26"/>
  <c r="I20" i="26"/>
  <c r="M19" i="26"/>
  <c r="L19" i="26"/>
  <c r="K19" i="26"/>
  <c r="I19" i="26"/>
  <c r="M18" i="26"/>
  <c r="L18" i="26"/>
  <c r="K18" i="26"/>
  <c r="I18" i="26"/>
  <c r="M17" i="26"/>
  <c r="L17" i="26"/>
  <c r="K17" i="26"/>
  <c r="I17" i="26"/>
  <c r="M16" i="26"/>
  <c r="L16" i="26"/>
  <c r="K16" i="26"/>
  <c r="I16" i="26"/>
  <c r="M15" i="26"/>
  <c r="L15" i="26"/>
  <c r="K15" i="26"/>
  <c r="I15" i="26"/>
  <c r="M14" i="26"/>
  <c r="L14" i="26"/>
  <c r="K14" i="26"/>
  <c r="I14" i="26"/>
  <c r="B3" i="26"/>
  <c r="J2" i="26"/>
  <c r="B2" i="26"/>
  <c r="O72" i="25"/>
  <c r="N72" i="25"/>
  <c r="M72" i="25"/>
  <c r="L72" i="25"/>
  <c r="K72" i="25"/>
  <c r="O71" i="25"/>
  <c r="N71" i="25"/>
  <c r="M71" i="25"/>
  <c r="L71" i="25"/>
  <c r="K71" i="25"/>
  <c r="O70" i="25"/>
  <c r="N70" i="25"/>
  <c r="M70" i="25"/>
  <c r="L70" i="25"/>
  <c r="K70" i="25"/>
  <c r="O69" i="25"/>
  <c r="N69" i="25"/>
  <c r="M69" i="25"/>
  <c r="L69" i="25"/>
  <c r="K69" i="25"/>
  <c r="O68" i="25"/>
  <c r="N68" i="25"/>
  <c r="M68" i="25"/>
  <c r="L68" i="25"/>
  <c r="K68" i="25"/>
  <c r="O67" i="25"/>
  <c r="N67" i="25"/>
  <c r="M67" i="25"/>
  <c r="L67" i="25"/>
  <c r="K67" i="25"/>
  <c r="O66" i="25"/>
  <c r="N66" i="25"/>
  <c r="M66" i="25"/>
  <c r="L66" i="25"/>
  <c r="K66" i="25"/>
  <c r="O65" i="25"/>
  <c r="N65" i="25"/>
  <c r="M65" i="25"/>
  <c r="L65" i="25"/>
  <c r="K65" i="25"/>
  <c r="O64" i="25"/>
  <c r="N64" i="25"/>
  <c r="M64" i="25"/>
  <c r="L64" i="25"/>
  <c r="K64" i="25"/>
  <c r="O63" i="25"/>
  <c r="N63" i="25"/>
  <c r="M63" i="25"/>
  <c r="L63" i="25"/>
  <c r="K63" i="25"/>
  <c r="O62" i="25"/>
  <c r="N62" i="25"/>
  <c r="M62" i="25"/>
  <c r="L62" i="25"/>
  <c r="K62" i="25"/>
  <c r="J50" i="25"/>
  <c r="K50" i="25" s="1"/>
  <c r="H50" i="25"/>
  <c r="M50" i="25" s="1"/>
  <c r="M49" i="25"/>
  <c r="L49" i="25"/>
  <c r="K49" i="25"/>
  <c r="M48" i="25"/>
  <c r="L48" i="25"/>
  <c r="K48" i="25"/>
  <c r="M47" i="25"/>
  <c r="L47" i="25"/>
  <c r="M46" i="25"/>
  <c r="L46" i="25"/>
  <c r="I46" i="25"/>
  <c r="M45" i="25"/>
  <c r="L45" i="25"/>
  <c r="M44" i="25"/>
  <c r="L44" i="25"/>
  <c r="I44" i="25"/>
  <c r="M43" i="25"/>
  <c r="L43" i="25"/>
  <c r="M42" i="25"/>
  <c r="L42" i="25"/>
  <c r="I42" i="25"/>
  <c r="M41" i="25"/>
  <c r="L41" i="25"/>
  <c r="M40" i="25"/>
  <c r="L40" i="25"/>
  <c r="I40" i="25"/>
  <c r="M39" i="25"/>
  <c r="L39" i="25"/>
  <c r="M38" i="25"/>
  <c r="L38" i="25"/>
  <c r="I38" i="25"/>
  <c r="M37" i="25"/>
  <c r="L37" i="25"/>
  <c r="M36" i="25"/>
  <c r="L36" i="25"/>
  <c r="I36" i="25"/>
  <c r="M35" i="25"/>
  <c r="L35" i="25"/>
  <c r="M34" i="25"/>
  <c r="L34" i="25"/>
  <c r="I34" i="25"/>
  <c r="M21" i="25"/>
  <c r="L21" i="25"/>
  <c r="K21" i="25"/>
  <c r="I21" i="25"/>
  <c r="M20" i="25"/>
  <c r="L20" i="25"/>
  <c r="K20" i="25"/>
  <c r="I20" i="25"/>
  <c r="M19" i="25"/>
  <c r="L19" i="25"/>
  <c r="K19" i="25"/>
  <c r="I19" i="25"/>
  <c r="M18" i="25"/>
  <c r="L18" i="25"/>
  <c r="K18" i="25"/>
  <c r="I18" i="25"/>
  <c r="M17" i="25"/>
  <c r="L17" i="25"/>
  <c r="K17" i="25"/>
  <c r="I17" i="25"/>
  <c r="M16" i="25"/>
  <c r="L16" i="25"/>
  <c r="K16" i="25"/>
  <c r="I16" i="25"/>
  <c r="M15" i="25"/>
  <c r="L15" i="25"/>
  <c r="K15" i="25"/>
  <c r="I15" i="25"/>
  <c r="M14" i="25"/>
  <c r="L14" i="25"/>
  <c r="K14" i="25"/>
  <c r="I14" i="25"/>
  <c r="B3" i="25"/>
  <c r="J2" i="25"/>
  <c r="B2" i="25"/>
  <c r="O72" i="24"/>
  <c r="N72" i="24"/>
  <c r="M72" i="24"/>
  <c r="L72" i="24"/>
  <c r="K72" i="24"/>
  <c r="O71" i="24"/>
  <c r="N71" i="24"/>
  <c r="M71" i="24"/>
  <c r="L71" i="24"/>
  <c r="K71" i="24"/>
  <c r="O70" i="24"/>
  <c r="N70" i="24"/>
  <c r="M70" i="24"/>
  <c r="L70" i="24"/>
  <c r="K70" i="24"/>
  <c r="O69" i="24"/>
  <c r="N69" i="24"/>
  <c r="M69" i="24"/>
  <c r="L69" i="24"/>
  <c r="K69" i="24"/>
  <c r="O68" i="24"/>
  <c r="N68" i="24"/>
  <c r="M68" i="24"/>
  <c r="L68" i="24"/>
  <c r="K68" i="24"/>
  <c r="O67" i="24"/>
  <c r="N67" i="24"/>
  <c r="M67" i="24"/>
  <c r="L67" i="24"/>
  <c r="K67" i="24"/>
  <c r="O66" i="24"/>
  <c r="N66" i="24"/>
  <c r="M66" i="24"/>
  <c r="L66" i="24"/>
  <c r="K66" i="24"/>
  <c r="O65" i="24"/>
  <c r="N65" i="24"/>
  <c r="M65" i="24"/>
  <c r="L65" i="24"/>
  <c r="K65" i="24"/>
  <c r="O64" i="24"/>
  <c r="N64" i="24"/>
  <c r="M64" i="24"/>
  <c r="L64" i="24"/>
  <c r="K64" i="24"/>
  <c r="O63" i="24"/>
  <c r="N63" i="24"/>
  <c r="M63" i="24"/>
  <c r="L63" i="24"/>
  <c r="K63" i="24"/>
  <c r="O62" i="24"/>
  <c r="N62" i="24"/>
  <c r="M62" i="24"/>
  <c r="L62" i="24"/>
  <c r="K62" i="24"/>
  <c r="J50" i="24"/>
  <c r="K46" i="24" s="1"/>
  <c r="H50" i="24"/>
  <c r="M49" i="24"/>
  <c r="L49" i="24"/>
  <c r="K49" i="24"/>
  <c r="M48" i="24"/>
  <c r="L48" i="24"/>
  <c r="M47" i="24"/>
  <c r="L47" i="24"/>
  <c r="M46" i="24"/>
  <c r="L46" i="24"/>
  <c r="M45" i="24"/>
  <c r="L45" i="24"/>
  <c r="K45" i="24"/>
  <c r="M44" i="24"/>
  <c r="L44" i="24"/>
  <c r="M43" i="24"/>
  <c r="L43" i="24"/>
  <c r="M42" i="24"/>
  <c r="L42" i="24"/>
  <c r="M41" i="24"/>
  <c r="L41" i="24"/>
  <c r="K41" i="24"/>
  <c r="M40" i="24"/>
  <c r="L40" i="24"/>
  <c r="M39" i="24"/>
  <c r="L39" i="24"/>
  <c r="M38" i="24"/>
  <c r="L38" i="24"/>
  <c r="M37" i="24"/>
  <c r="L37" i="24"/>
  <c r="K37" i="24"/>
  <c r="M36" i="24"/>
  <c r="L36" i="24"/>
  <c r="M35" i="24"/>
  <c r="L35" i="24"/>
  <c r="M34" i="24"/>
  <c r="L34" i="24"/>
  <c r="M21" i="24"/>
  <c r="L21" i="24"/>
  <c r="K21" i="24"/>
  <c r="I21" i="24"/>
  <c r="M20" i="24"/>
  <c r="L20" i="24"/>
  <c r="K20" i="24"/>
  <c r="I20" i="24"/>
  <c r="M19" i="24"/>
  <c r="L19" i="24"/>
  <c r="K19" i="24"/>
  <c r="I19" i="24"/>
  <c r="M18" i="24"/>
  <c r="L18" i="24"/>
  <c r="K18" i="24"/>
  <c r="I18" i="24"/>
  <c r="M17" i="24"/>
  <c r="L17" i="24"/>
  <c r="K17" i="24"/>
  <c r="I17" i="24"/>
  <c r="M16" i="24"/>
  <c r="L16" i="24"/>
  <c r="K16" i="24"/>
  <c r="I16" i="24"/>
  <c r="M15" i="24"/>
  <c r="L15" i="24"/>
  <c r="K15" i="24"/>
  <c r="I15" i="24"/>
  <c r="M14" i="24"/>
  <c r="L14" i="24"/>
  <c r="K14" i="24"/>
  <c r="I14" i="24"/>
  <c r="C8" i="24"/>
  <c r="B3" i="24"/>
  <c r="J2" i="24"/>
  <c r="B2" i="24"/>
  <c r="C47" i="31" l="1"/>
  <c r="C28" i="29"/>
  <c r="C28" i="27"/>
  <c r="O73" i="28"/>
  <c r="C56" i="28" s="1"/>
  <c r="E73" i="28"/>
  <c r="L73" i="28" s="1"/>
  <c r="G73" i="28"/>
  <c r="N73" i="28" s="1"/>
  <c r="F73" i="28"/>
  <c r="M73" i="28" s="1"/>
  <c r="D73" i="28"/>
  <c r="K73" i="28" s="1"/>
  <c r="C28" i="26"/>
  <c r="C28" i="25"/>
  <c r="I35" i="25"/>
  <c r="I39" i="25"/>
  <c r="I43" i="25"/>
  <c r="I47" i="25"/>
  <c r="I37" i="25"/>
  <c r="I41" i="25"/>
  <c r="I45" i="25"/>
  <c r="K34" i="25"/>
  <c r="K35" i="25"/>
  <c r="K36" i="25"/>
  <c r="K37" i="25"/>
  <c r="K38" i="25"/>
  <c r="K39" i="25"/>
  <c r="K40" i="25"/>
  <c r="K41" i="25"/>
  <c r="K42" i="25"/>
  <c r="K43" i="25"/>
  <c r="K44" i="25"/>
  <c r="K45" i="25"/>
  <c r="K46" i="25"/>
  <c r="K47" i="25"/>
  <c r="O73" i="26"/>
  <c r="E73" i="26"/>
  <c r="L73" i="26" s="1"/>
  <c r="D73" i="26"/>
  <c r="K73" i="26" s="1"/>
  <c r="G73" i="26"/>
  <c r="N73" i="26" s="1"/>
  <c r="F73" i="26"/>
  <c r="M73" i="26" s="1"/>
  <c r="L50" i="26"/>
  <c r="K34" i="26"/>
  <c r="K35" i="26"/>
  <c r="K36" i="26"/>
  <c r="K37" i="26"/>
  <c r="K38" i="26"/>
  <c r="K39" i="26"/>
  <c r="K40" i="26"/>
  <c r="K41" i="26"/>
  <c r="K42" i="26"/>
  <c r="K43" i="26"/>
  <c r="K44" i="26"/>
  <c r="K45" i="26"/>
  <c r="K46" i="26"/>
  <c r="K47" i="26"/>
  <c r="K48" i="26"/>
  <c r="K49" i="26"/>
  <c r="I50" i="26"/>
  <c r="M50" i="26"/>
  <c r="I48" i="25"/>
  <c r="I49" i="25"/>
  <c r="L50" i="25"/>
  <c r="H73" i="25"/>
  <c r="I50" i="25"/>
  <c r="K36" i="24"/>
  <c r="K40" i="24"/>
  <c r="K44" i="24"/>
  <c r="K48" i="24"/>
  <c r="K50" i="24"/>
  <c r="K35" i="24"/>
  <c r="K39" i="24"/>
  <c r="K43" i="24"/>
  <c r="K47" i="24"/>
  <c r="K34" i="24"/>
  <c r="K38" i="24"/>
  <c r="K42" i="24"/>
  <c r="M50" i="24"/>
  <c r="I34" i="24"/>
  <c r="I35" i="24"/>
  <c r="I36" i="24"/>
  <c r="I37" i="24"/>
  <c r="I38" i="24"/>
  <c r="I39" i="24"/>
  <c r="I40" i="24"/>
  <c r="I41" i="24"/>
  <c r="I42" i="24"/>
  <c r="I43" i="24"/>
  <c r="I44" i="24"/>
  <c r="I45" i="24"/>
  <c r="I46" i="24"/>
  <c r="I47" i="24"/>
  <c r="I48" i="24"/>
  <c r="I49" i="24"/>
  <c r="L50" i="24"/>
  <c r="H73" i="24"/>
  <c r="I50" i="24"/>
  <c r="O73" i="25" l="1"/>
  <c r="E73" i="25"/>
  <c r="L73" i="25" s="1"/>
  <c r="G73" i="25"/>
  <c r="N73" i="25" s="1"/>
  <c r="F73" i="25"/>
  <c r="M73" i="25" s="1"/>
  <c r="D73" i="25"/>
  <c r="K73" i="25" s="1"/>
  <c r="C28" i="24"/>
  <c r="O73" i="24"/>
  <c r="E73" i="24"/>
  <c r="L73" i="24" s="1"/>
  <c r="G73" i="24"/>
  <c r="N73" i="24" s="1"/>
  <c r="F73" i="24"/>
  <c r="M73" i="24" s="1"/>
  <c r="D73" i="24"/>
  <c r="K73" i="24" s="1"/>
  <c r="J2" i="8" l="1"/>
  <c r="K63" i="8" l="1"/>
  <c r="L63" i="8"/>
  <c r="M63" i="8"/>
  <c r="N63" i="8"/>
  <c r="O63" i="8"/>
  <c r="K64" i="8"/>
  <c r="L64" i="8"/>
  <c r="M64" i="8"/>
  <c r="N64" i="8"/>
  <c r="O64" i="8"/>
  <c r="K65" i="8"/>
  <c r="L65" i="8"/>
  <c r="M65" i="8"/>
  <c r="N65" i="8"/>
  <c r="O65" i="8"/>
  <c r="K66" i="8"/>
  <c r="L66" i="8"/>
  <c r="M66" i="8"/>
  <c r="N66" i="8"/>
  <c r="O66" i="8"/>
  <c r="K67" i="8"/>
  <c r="L67" i="8"/>
  <c r="M67" i="8"/>
  <c r="N67" i="8"/>
  <c r="O67" i="8"/>
  <c r="K68" i="8"/>
  <c r="L68" i="8"/>
  <c r="M68" i="8"/>
  <c r="N68" i="8"/>
  <c r="O68" i="8"/>
  <c r="K69" i="8"/>
  <c r="L69" i="8"/>
  <c r="M69" i="8"/>
  <c r="N69" i="8"/>
  <c r="O69" i="8"/>
  <c r="K70" i="8"/>
  <c r="L70" i="8"/>
  <c r="M70" i="8"/>
  <c r="N70" i="8"/>
  <c r="O70" i="8"/>
  <c r="K71" i="8"/>
  <c r="L71" i="8"/>
  <c r="M71" i="8"/>
  <c r="N71" i="8"/>
  <c r="O71" i="8"/>
  <c r="K72" i="8"/>
  <c r="L72" i="8"/>
  <c r="M72" i="8"/>
  <c r="N72" i="8"/>
  <c r="O72" i="8"/>
  <c r="L62" i="8"/>
  <c r="M62" i="8"/>
  <c r="N62" i="8"/>
  <c r="O62" i="8"/>
  <c r="K62" i="8"/>
  <c r="M49" i="8" l="1"/>
  <c r="M48" i="8"/>
  <c r="M47" i="8"/>
  <c r="M46" i="8"/>
  <c r="M45" i="8"/>
  <c r="M44" i="8"/>
  <c r="M43" i="8"/>
  <c r="M42" i="8"/>
  <c r="M41" i="8"/>
  <c r="M40" i="8"/>
  <c r="M39" i="8"/>
  <c r="M38" i="8"/>
  <c r="M37" i="8"/>
  <c r="M36" i="8"/>
  <c r="M35" i="8"/>
  <c r="M34" i="8"/>
  <c r="L49" i="8"/>
  <c r="L48" i="8"/>
  <c r="L47" i="8"/>
  <c r="L46" i="8"/>
  <c r="L45" i="8"/>
  <c r="L44" i="8"/>
  <c r="L43" i="8"/>
  <c r="L42" i="8"/>
  <c r="L41" i="8"/>
  <c r="L40" i="8"/>
  <c r="L39" i="8"/>
  <c r="L38" i="8"/>
  <c r="L37" i="8"/>
  <c r="L36" i="8"/>
  <c r="L35" i="8"/>
  <c r="L34" i="8"/>
  <c r="J50" i="8"/>
  <c r="K49" i="8" s="1"/>
  <c r="H50" i="8"/>
  <c r="I42" i="8" s="1"/>
  <c r="B3" i="8"/>
  <c r="M21" i="8"/>
  <c r="C8" i="8" s="1"/>
  <c r="M20" i="8"/>
  <c r="M19" i="8"/>
  <c r="M18" i="8"/>
  <c r="M17" i="8"/>
  <c r="M16" i="8"/>
  <c r="M15" i="8"/>
  <c r="M14" i="8"/>
  <c r="L21" i="8"/>
  <c r="L20" i="8"/>
  <c r="L19" i="8"/>
  <c r="L18" i="8"/>
  <c r="L17" i="8"/>
  <c r="L16" i="8"/>
  <c r="L15" i="8"/>
  <c r="L14" i="8"/>
  <c r="K21" i="8"/>
  <c r="K20" i="8"/>
  <c r="K19" i="8"/>
  <c r="K18" i="8"/>
  <c r="K17" i="8"/>
  <c r="K16" i="8"/>
  <c r="K15" i="8"/>
  <c r="K14" i="8"/>
  <c r="I21" i="8"/>
  <c r="I20" i="8"/>
  <c r="I19" i="8"/>
  <c r="I18" i="8"/>
  <c r="I17" i="8"/>
  <c r="I16" i="8"/>
  <c r="I15" i="8"/>
  <c r="I14" i="8"/>
  <c r="K36" i="8" l="1"/>
  <c r="L50" i="8"/>
  <c r="I34" i="8"/>
  <c r="H73" i="8"/>
  <c r="I36" i="8"/>
  <c r="K34" i="8"/>
  <c r="I47" i="8"/>
  <c r="K42" i="8"/>
  <c r="K44" i="8"/>
  <c r="K50" i="8"/>
  <c r="I38" i="8"/>
  <c r="I43" i="8"/>
  <c r="I48" i="8"/>
  <c r="M50" i="8"/>
  <c r="I39" i="8"/>
  <c r="I44" i="8"/>
  <c r="I50" i="8"/>
  <c r="K38" i="8"/>
  <c r="K46" i="8"/>
  <c r="I35" i="8"/>
  <c r="I40" i="8"/>
  <c r="I46" i="8"/>
  <c r="K40" i="8"/>
  <c r="K48" i="8"/>
  <c r="I37" i="8"/>
  <c r="I41" i="8"/>
  <c r="I45" i="8"/>
  <c r="I49" i="8"/>
  <c r="K35" i="8"/>
  <c r="K39" i="8"/>
  <c r="K43" i="8"/>
  <c r="K47" i="8"/>
  <c r="K37" i="8"/>
  <c r="K41" i="8"/>
  <c r="K45" i="8"/>
  <c r="E73" i="8" l="1"/>
  <c r="L73" i="8" s="1"/>
  <c r="D73" i="8"/>
  <c r="K73" i="8" s="1"/>
  <c r="O73" i="8"/>
  <c r="C56" i="8" s="1"/>
  <c r="G73" i="8"/>
  <c r="N73" i="8" s="1"/>
  <c r="F73" i="8"/>
  <c r="M73" i="8" s="1"/>
  <c r="C28" i="8"/>
  <c r="B2" i="8" l="1"/>
</calcChain>
</file>

<file path=xl/sharedStrings.xml><?xml version="1.0" encoding="utf-8"?>
<sst xmlns="http://schemas.openxmlformats.org/spreadsheetml/2006/main" count="755" uniqueCount="97">
  <si>
    <t>Impuesto a la Renta</t>
  </si>
  <si>
    <t xml:space="preserve">   Tercera Categoría</t>
  </si>
  <si>
    <t xml:space="preserve">   Quinta Categoría</t>
  </si>
  <si>
    <t xml:space="preserve">   Regularización</t>
  </si>
  <si>
    <t xml:space="preserve">   Cuarta Categoría</t>
  </si>
  <si>
    <t xml:space="preserve">   Primera Categoría</t>
  </si>
  <si>
    <t xml:space="preserve">   Segunda Categoría</t>
  </si>
  <si>
    <t xml:space="preserve">   No domiciliados</t>
  </si>
  <si>
    <t xml:space="preserve">   Otras Rentas</t>
  </si>
  <si>
    <t>A la Producción y Consumo</t>
  </si>
  <si>
    <t>Impuesto General a las Ventas (IGV)</t>
  </si>
  <si>
    <t>Impuesto Selectivo al Consumo (ISC)</t>
  </si>
  <si>
    <t>Otros Ingresos</t>
  </si>
  <si>
    <t>IR</t>
  </si>
  <si>
    <t>IGV</t>
  </si>
  <si>
    <t>ISC</t>
  </si>
  <si>
    <t>Total Tributos internos</t>
  </si>
  <si>
    <t xml:space="preserve">   Imp. General a las Ventas</t>
  </si>
  <si>
    <t xml:space="preserve">   Imp. Selectivo al Consumo</t>
  </si>
  <si>
    <t>Otros</t>
  </si>
  <si>
    <t>Millones de S/</t>
  </si>
  <si>
    <t>Tipo de Impuesto</t>
  </si>
  <si>
    <t>ÍNDICE</t>
  </si>
  <si>
    <t>Centro</t>
  </si>
  <si>
    <t>Áncash</t>
  </si>
  <si>
    <t>Apurímac</t>
  </si>
  <si>
    <t>Ayacucho</t>
  </si>
  <si>
    <t>Huancavelica</t>
  </si>
  <si>
    <t>Huánuco</t>
  </si>
  <si>
    <t>Ica</t>
  </si>
  <si>
    <t>Junín</t>
  </si>
  <si>
    <t>Pasco</t>
  </si>
  <si>
    <t>Información ampliada del Reporte Regional de la Macro Región Centro - Edición N° 223</t>
  </si>
  <si>
    <t>ANCASH: Ingresos tributarios internos recaudados por la SUNAT, 2016</t>
  </si>
  <si>
    <t>1. Recaudación Tributos Internos</t>
  </si>
  <si>
    <t>Tercera Categoría</t>
  </si>
  <si>
    <t>Quinta Categoría</t>
  </si>
  <si>
    <t>Ene-Nov 2016</t>
  </si>
  <si>
    <t>Ene-Nov 2015</t>
  </si>
  <si>
    <t>(Millones de S/)</t>
  </si>
  <si>
    <t>Part. %</t>
  </si>
  <si>
    <t>Var. %</t>
  </si>
  <si>
    <t>Var. 2016/2015</t>
  </si>
  <si>
    <t>Fuente: SUNAT                                                                                                                                                                                                                                       Elaboración: CIE-PERUCÁMARAS</t>
  </si>
  <si>
    <t>Impuesto a la Producción y Consumo</t>
  </si>
  <si>
    <t xml:space="preserve">Recaudación de Tributos Internos  2016  </t>
  </si>
  <si>
    <t>Tipo de Impuesto*</t>
  </si>
  <si>
    <t xml:space="preserve">*Principales cargas tributarias </t>
  </si>
  <si>
    <t>2. Recaudación Tributos Internos - Detalle de cargas Tributarias</t>
  </si>
  <si>
    <t>Total Tributos Internos</t>
  </si>
  <si>
    <t xml:space="preserve">   Régimen Especial del IR</t>
  </si>
  <si>
    <t xml:space="preserve">   Imp. Solidaridad a la Niñez Desamp</t>
  </si>
  <si>
    <t xml:space="preserve">   Imp. Extraordinario de Prom. Turística</t>
  </si>
  <si>
    <t>Años</t>
  </si>
  <si>
    <t>Total Anual</t>
  </si>
  <si>
    <t>2016*</t>
  </si>
  <si>
    <t>Fuente: SUNAT                                                                                                                                                                                                                                                                                                                                                                                            Elaboración: CIE-PERUCÁMARAS</t>
  </si>
  <si>
    <t>* Estimado</t>
  </si>
  <si>
    <t>Ingresos Tributarios Recaudados 2004-2016</t>
  </si>
  <si>
    <t>(Variación Porcentual)</t>
  </si>
  <si>
    <t>Ingresos Tributarios Recaudados 2005-2016</t>
  </si>
  <si>
    <t>3. Ingresos Tributarios recaudados por la SUNAT, 2004-2016</t>
  </si>
  <si>
    <t>APURÍMAC: Ingresos tributarios internos recaudados por la SUNAT, 2016</t>
  </si>
  <si>
    <t>AYACUCHO: Ingresos tributarios internos recaudados por la SUNAT, 2016</t>
  </si>
  <si>
    <t>HUANCAVELICA: Ingresos tributarios internos recaudados por la SUNAT, 2016</t>
  </si>
  <si>
    <t>HUÁNUCO: Ingresos tributarios internos recaudados por la SUNAT, 2016</t>
  </si>
  <si>
    <t>ICA: Ingresos tributarios internos recaudados por la SUNAT, 2016</t>
  </si>
  <si>
    <t>JUNÍN: Ingresos tributarios internos recaudados por la SUNAT, 2016</t>
  </si>
  <si>
    <t>PASCO: Ingresos tributarios internos recaudados por la SUNAT, 2016</t>
  </si>
  <si>
    <t>CENTRO: Ingresos Tributarios Internos recaudados por la SUNAT, 2016</t>
  </si>
  <si>
    <t>Regiones</t>
  </si>
  <si>
    <t>Macro Región</t>
  </si>
  <si>
    <t>1. Recaudación Tributos Internos por regiones</t>
  </si>
  <si>
    <t>Hasta noviembre del 2016 se ha recaudado S/ 1,781.7 millones en la macro región,  un aumento de  1,6% respecto a lo recaudado el 2015 en el mimo periodo. Entre las regiones donde se recaudaron más que el año anterior se encuentran Ayacucho, Huancavelica, Huánuco y Junín.</t>
  </si>
  <si>
    <t>Fuente: SUNAT                                                                                                                                                             Elaboración: CIE-PERUCÁMARAS</t>
  </si>
  <si>
    <t>Ingresos Tributarios (Mlls. S/)</t>
  </si>
  <si>
    <t>IR -Tercera Categoría</t>
  </si>
  <si>
    <t>IR - Quinta Categoría</t>
  </si>
  <si>
    <t>Otros Ingresos*</t>
  </si>
  <si>
    <t>2. Recaudación Tributos Internos - Principales tributos</t>
  </si>
  <si>
    <t>3. Recaudación Tributos Internos - Detalle de cargas Tributarias</t>
  </si>
  <si>
    <t>4. Ingresos Tributarios recaudados por la SUNAT, 2004-2016</t>
  </si>
  <si>
    <t>Imp. General a las Ventas</t>
  </si>
  <si>
    <t>Imp. Selectivo al Consumo</t>
  </si>
  <si>
    <t>Regularización</t>
  </si>
  <si>
    <t>Segunda Categoría</t>
  </si>
  <si>
    <t>Cuarta Categoría</t>
  </si>
  <si>
    <t>Otras Rentas*</t>
  </si>
  <si>
    <t>5. Recaudacion Tributaria y Contribuyentes al I Trimestre del 2016</t>
  </si>
  <si>
    <t>Región</t>
  </si>
  <si>
    <t>Part. Macro Región</t>
  </si>
  <si>
    <t>Participantes</t>
  </si>
  <si>
    <t>Total Nacional (Miles)</t>
  </si>
  <si>
    <t>Número de Contribuyentes y Participación, Nov-2016</t>
  </si>
  <si>
    <t>A noviembre del 2016, en la macro región se registraron 1,108 contribuyentes  13,5% del total a nivel Nacional, Por departamentos la región con mayor participación de contribuyentes en esta macro región es Junín con 24,8%, seguido de Áncash 20,0% e Ica 18,1%.</t>
  </si>
  <si>
    <t>"Ingresos tributarios internos recaudados por la SUNAT - 2016"</t>
  </si>
  <si>
    <t>Lunes, 23 de enero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</si>
</sst>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0.0%"/>
    <numFmt numFmtId="165" formatCode="#,##0.0"/>
    <numFmt numFmtId="166" formatCode="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Arial"/>
      <family val="2"/>
    </font>
    <font>
      <sz val="14"/>
      <color theme="1"/>
      <name val="Book Antiqua"/>
      <family val="1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i/>
      <sz val="9"/>
      <color theme="1" tint="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39" fontId="2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46">
    <xf numFmtId="0" fontId="0" fillId="0" borderId="0" xfId="0"/>
    <xf numFmtId="0" fontId="0" fillId="2" borderId="0" xfId="0" applyFill="1"/>
    <xf numFmtId="0" fontId="0" fillId="2" borderId="0" xfId="0" applyFont="1" applyFill="1"/>
    <xf numFmtId="0" fontId="5" fillId="2" borderId="0" xfId="0" applyFont="1" applyFill="1"/>
    <xf numFmtId="39" fontId="5" fillId="2" borderId="0" xfId="2" applyFont="1" applyFill="1" applyAlignment="1">
      <alignment horizontal="left"/>
    </xf>
    <xf numFmtId="0" fontId="5" fillId="2" borderId="0" xfId="0" applyFont="1" applyFill="1" applyBorder="1"/>
    <xf numFmtId="0" fontId="7" fillId="2" borderId="0" xfId="0" applyFont="1" applyFill="1"/>
    <xf numFmtId="0" fontId="8" fillId="2" borderId="0" xfId="0" applyFont="1" applyFill="1" applyAlignment="1">
      <alignment horizontal="left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left"/>
    </xf>
    <xf numFmtId="0" fontId="10" fillId="2" borderId="0" xfId="6" applyFill="1"/>
    <xf numFmtId="0" fontId="0" fillId="2" borderId="0" xfId="0" applyFont="1" applyFill="1" applyBorder="1"/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/>
    <xf numFmtId="0" fontId="8" fillId="4" borderId="0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left"/>
    </xf>
    <xf numFmtId="0" fontId="7" fillId="4" borderId="0" xfId="0" applyFont="1" applyFill="1" applyBorder="1"/>
    <xf numFmtId="0" fontId="0" fillId="4" borderId="0" xfId="0" applyFont="1" applyFill="1" applyBorder="1"/>
    <xf numFmtId="0" fontId="8" fillId="4" borderId="2" xfId="0" applyFont="1" applyFill="1" applyBorder="1" applyAlignment="1">
      <alignment horizontal="left"/>
    </xf>
    <xf numFmtId="0" fontId="7" fillId="4" borderId="2" xfId="0" applyFont="1" applyFill="1" applyBorder="1" applyAlignment="1">
      <alignment horizontal="left"/>
    </xf>
    <xf numFmtId="0" fontId="7" fillId="4" borderId="2" xfId="0" applyFont="1" applyFill="1" applyBorder="1"/>
    <xf numFmtId="0" fontId="0" fillId="4" borderId="2" xfId="0" applyFont="1" applyFill="1" applyBorder="1"/>
    <xf numFmtId="0" fontId="0" fillId="2" borderId="6" xfId="0" applyFont="1" applyFill="1" applyBorder="1"/>
    <xf numFmtId="0" fontId="0" fillId="2" borderId="2" xfId="0" applyFont="1" applyFill="1" applyBorder="1"/>
    <xf numFmtId="0" fontId="12" fillId="4" borderId="0" xfId="0" applyFont="1" applyFill="1" applyBorder="1" applyAlignment="1">
      <alignment horizontal="left"/>
    </xf>
    <xf numFmtId="164" fontId="12" fillId="2" borderId="3" xfId="1" applyNumberFormat="1" applyFont="1" applyFill="1" applyBorder="1" applyAlignment="1">
      <alignment vertical="center"/>
    </xf>
    <xf numFmtId="0" fontId="7" fillId="2" borderId="3" xfId="0" applyFont="1" applyFill="1" applyBorder="1" applyAlignment="1">
      <alignment horizontal="center"/>
    </xf>
    <xf numFmtId="164" fontId="12" fillId="4" borderId="3" xfId="1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center"/>
    </xf>
    <xf numFmtId="0" fontId="19" fillId="5" borderId="3" xfId="0" applyFont="1" applyFill="1" applyBorder="1" applyAlignment="1">
      <alignment horizontal="center" vertical="center" wrapText="1"/>
    </xf>
    <xf numFmtId="164" fontId="12" fillId="3" borderId="3" xfId="1" applyNumberFormat="1" applyFont="1" applyFill="1" applyBorder="1" applyAlignment="1">
      <alignment vertical="center"/>
    </xf>
    <xf numFmtId="0" fontId="12" fillId="2" borderId="4" xfId="0" applyFont="1" applyFill="1" applyBorder="1" applyAlignment="1">
      <alignment horizontal="left"/>
    </xf>
    <xf numFmtId="0" fontId="0" fillId="2" borderId="11" xfId="0" applyFont="1" applyFill="1" applyBorder="1" applyAlignment="1"/>
    <xf numFmtId="0" fontId="0" fillId="2" borderId="11" xfId="0" applyFont="1" applyFill="1" applyBorder="1"/>
    <xf numFmtId="0" fontId="7" fillId="2" borderId="2" xfId="0" applyFont="1" applyFill="1" applyBorder="1" applyAlignment="1">
      <alignment vertical="center"/>
    </xf>
    <xf numFmtId="165" fontId="12" fillId="3" borderId="3" xfId="3" applyNumberFormat="1" applyFont="1" applyFill="1" applyBorder="1" applyAlignment="1">
      <alignment vertical="center"/>
    </xf>
    <xf numFmtId="165" fontId="7" fillId="2" borderId="3" xfId="0" applyNumberFormat="1" applyFont="1" applyFill="1" applyBorder="1"/>
    <xf numFmtId="165" fontId="12" fillId="2" borderId="3" xfId="3" applyNumberFormat="1" applyFont="1" applyFill="1" applyBorder="1" applyAlignment="1">
      <alignment vertical="center"/>
    </xf>
    <xf numFmtId="165" fontId="12" fillId="3" borderId="3" xfId="1" applyNumberFormat="1" applyFont="1" applyFill="1" applyBorder="1" applyAlignment="1">
      <alignment vertical="center"/>
    </xf>
    <xf numFmtId="165" fontId="12" fillId="2" borderId="3" xfId="1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165" fontId="9" fillId="2" borderId="1" xfId="3" applyNumberFormat="1" applyFont="1" applyFill="1" applyBorder="1" applyAlignment="1">
      <alignment vertical="center"/>
    </xf>
    <xf numFmtId="164" fontId="9" fillId="2" borderId="1" xfId="1" applyNumberFormat="1" applyFont="1" applyFill="1" applyBorder="1" applyAlignment="1">
      <alignment vertical="center"/>
    </xf>
    <xf numFmtId="165" fontId="9" fillId="2" borderId="1" xfId="1" applyNumberFormat="1" applyFont="1" applyFill="1" applyBorder="1" applyAlignment="1">
      <alignment vertical="center"/>
    </xf>
    <xf numFmtId="0" fontId="20" fillId="2" borderId="1" xfId="0" applyFont="1" applyFill="1" applyBorder="1" applyAlignment="1">
      <alignment horizontal="left" vertical="center"/>
    </xf>
    <xf numFmtId="164" fontId="7" fillId="2" borderId="3" xfId="1" applyNumberFormat="1" applyFont="1" applyFill="1" applyBorder="1"/>
    <xf numFmtId="0" fontId="0" fillId="4" borderId="0" xfId="0" applyFont="1" applyFill="1" applyBorder="1" applyAlignment="1"/>
    <xf numFmtId="0" fontId="0" fillId="2" borderId="5" xfId="0" applyFont="1" applyFill="1" applyBorder="1"/>
    <xf numFmtId="0" fontId="0" fillId="2" borderId="12" xfId="0" applyFont="1" applyFill="1" applyBorder="1"/>
    <xf numFmtId="0" fontId="0" fillId="2" borderId="7" xfId="0" applyFont="1" applyFill="1" applyBorder="1"/>
    <xf numFmtId="0" fontId="19" fillId="5" borderId="13" xfId="0" applyFont="1" applyFill="1" applyBorder="1" applyAlignment="1">
      <alignment horizontal="center" vertical="center" wrapText="1"/>
    </xf>
    <xf numFmtId="3" fontId="4" fillId="2" borderId="0" xfId="0" applyNumberFormat="1" applyFont="1" applyFill="1" applyBorder="1"/>
    <xf numFmtId="164" fontId="4" fillId="2" borderId="0" xfId="1" applyNumberFormat="1" applyFont="1" applyFill="1" applyBorder="1"/>
    <xf numFmtId="3" fontId="0" fillId="2" borderId="0" xfId="0" applyNumberFormat="1" applyFont="1" applyFill="1" applyBorder="1"/>
    <xf numFmtId="164" fontId="0" fillId="2" borderId="0" xfId="1" applyNumberFormat="1" applyFont="1" applyFill="1" applyBorder="1"/>
    <xf numFmtId="165" fontId="7" fillId="2" borderId="3" xfId="1" applyNumberFormat="1" applyFont="1" applyFill="1" applyBorder="1"/>
    <xf numFmtId="165" fontId="22" fillId="3" borderId="3" xfId="1" applyNumberFormat="1" applyFont="1" applyFill="1" applyBorder="1"/>
    <xf numFmtId="164" fontId="7" fillId="3" borderId="3" xfId="1" applyNumberFormat="1" applyFont="1" applyFill="1" applyBorder="1"/>
    <xf numFmtId="165" fontId="7" fillId="3" borderId="3" xfId="0" applyNumberFormat="1" applyFont="1" applyFill="1" applyBorder="1"/>
    <xf numFmtId="165" fontId="7" fillId="3" borderId="3" xfId="1" applyNumberFormat="1" applyFont="1" applyFill="1" applyBorder="1"/>
    <xf numFmtId="165" fontId="12" fillId="4" borderId="3" xfId="3" applyNumberFormat="1" applyFont="1" applyFill="1" applyBorder="1" applyAlignment="1">
      <alignment vertical="center"/>
    </xf>
    <xf numFmtId="165" fontId="12" fillId="4" borderId="3" xfId="1" applyNumberFormat="1" applyFont="1" applyFill="1" applyBorder="1" applyAlignment="1">
      <alignment vertical="center"/>
    </xf>
    <xf numFmtId="165" fontId="22" fillId="4" borderId="3" xfId="1" applyNumberFormat="1" applyFont="1" applyFill="1" applyBorder="1"/>
    <xf numFmtId="164" fontId="7" fillId="4" borderId="3" xfId="1" applyNumberFormat="1" applyFont="1" applyFill="1" applyBorder="1"/>
    <xf numFmtId="165" fontId="7" fillId="4" borderId="3" xfId="0" applyNumberFormat="1" applyFont="1" applyFill="1" applyBorder="1"/>
    <xf numFmtId="3" fontId="0" fillId="2" borderId="11" xfId="0" applyNumberFormat="1" applyFont="1" applyFill="1" applyBorder="1" applyAlignment="1">
      <alignment horizontal="center"/>
    </xf>
    <xf numFmtId="3" fontId="0" fillId="2" borderId="11" xfId="0" applyNumberFormat="1" applyFont="1" applyFill="1" applyBorder="1"/>
    <xf numFmtId="0" fontId="12" fillId="2" borderId="11" xfId="4" applyFont="1" applyFill="1" applyBorder="1"/>
    <xf numFmtId="3" fontId="0" fillId="2" borderId="6" xfId="0" applyNumberFormat="1" applyFont="1" applyFill="1" applyBorder="1" applyAlignment="1">
      <alignment horizontal="center"/>
    </xf>
    <xf numFmtId="0" fontId="7" fillId="2" borderId="0" xfId="0" applyFont="1" applyFill="1" applyBorder="1"/>
    <xf numFmtId="0" fontId="15" fillId="2" borderId="0" xfId="0" applyFont="1" applyFill="1" applyBorder="1"/>
    <xf numFmtId="3" fontId="24" fillId="5" borderId="3" xfId="0" applyNumberFormat="1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/>
    </xf>
    <xf numFmtId="165" fontId="7" fillId="2" borderId="3" xfId="0" applyNumberFormat="1" applyFont="1" applyFill="1" applyBorder="1" applyAlignment="1">
      <alignment horizontal="center"/>
    </xf>
    <xf numFmtId="166" fontId="7" fillId="2" borderId="3" xfId="0" applyNumberFormat="1" applyFont="1" applyFill="1" applyBorder="1"/>
    <xf numFmtId="165" fontId="15" fillId="2" borderId="0" xfId="0" applyNumberFormat="1" applyFont="1" applyFill="1" applyBorder="1"/>
    <xf numFmtId="165" fontId="23" fillId="2" borderId="0" xfId="0" applyNumberFormat="1" applyFont="1" applyFill="1" applyBorder="1"/>
    <xf numFmtId="165" fontId="7" fillId="2" borderId="0" xfId="0" applyNumberFormat="1" applyFont="1" applyFill="1" applyBorder="1"/>
    <xf numFmtId="39" fontId="5" fillId="2" borderId="0" xfId="2" applyFont="1" applyFill="1" applyBorder="1" applyAlignment="1">
      <alignment horizontal="left"/>
    </xf>
    <xf numFmtId="0" fontId="6" fillId="2" borderId="0" xfId="0" applyFont="1" applyFill="1" applyBorder="1" applyAlignment="1"/>
    <xf numFmtId="0" fontId="0" fillId="2" borderId="0" xfId="0" applyFont="1" applyFill="1" applyBorder="1" applyAlignment="1"/>
    <xf numFmtId="0" fontId="7" fillId="2" borderId="3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7" fillId="2" borderId="2" xfId="0" applyFont="1" applyFill="1" applyBorder="1"/>
    <xf numFmtId="166" fontId="0" fillId="2" borderId="0" xfId="0" applyNumberFormat="1" applyFont="1" applyFill="1"/>
    <xf numFmtId="164" fontId="7" fillId="4" borderId="3" xfId="0" applyNumberFormat="1" applyFont="1" applyFill="1" applyBorder="1"/>
    <xf numFmtId="0" fontId="16" fillId="2" borderId="0" xfId="0" applyFont="1" applyFill="1" applyBorder="1" applyAlignment="1">
      <alignment vertical="center"/>
    </xf>
    <xf numFmtId="0" fontId="15" fillId="4" borderId="3" xfId="0" applyFont="1" applyFill="1" applyBorder="1" applyAlignment="1">
      <alignment horizontal="left"/>
    </xf>
    <xf numFmtId="0" fontId="15" fillId="2" borderId="3" xfId="0" applyFont="1" applyFill="1" applyBorder="1" applyAlignment="1">
      <alignment horizontal="left"/>
    </xf>
    <xf numFmtId="0" fontId="25" fillId="2" borderId="0" xfId="0" applyFont="1" applyFill="1"/>
    <xf numFmtId="0" fontId="25" fillId="2" borderId="0" xfId="0" applyFont="1" applyFill="1" applyAlignment="1">
      <alignment vertical="center"/>
    </xf>
    <xf numFmtId="166" fontId="25" fillId="2" borderId="0" xfId="0" applyNumberFormat="1" applyFont="1" applyFill="1"/>
    <xf numFmtId="164" fontId="25" fillId="2" borderId="0" xfId="1" applyNumberFormat="1" applyFont="1" applyFill="1"/>
    <xf numFmtId="166" fontId="0" fillId="2" borderId="0" xfId="0" applyNumberFormat="1" applyFont="1" applyFill="1" applyBorder="1"/>
    <xf numFmtId="0" fontId="25" fillId="2" borderId="0" xfId="0" applyFont="1" applyFill="1" applyAlignment="1">
      <alignment horizontal="right"/>
    </xf>
    <xf numFmtId="0" fontId="25" fillId="2" borderId="0" xfId="0" applyFont="1" applyFill="1" applyBorder="1"/>
    <xf numFmtId="166" fontId="25" fillId="2" borderId="0" xfId="0" applyNumberFormat="1" applyFont="1" applyFill="1" applyBorder="1"/>
    <xf numFmtId="0" fontId="25" fillId="2" borderId="0" xfId="0" applyFont="1" applyFill="1" applyAlignment="1">
      <alignment horizontal="left"/>
    </xf>
    <xf numFmtId="3" fontId="7" fillId="2" borderId="3" xfId="0" applyNumberFormat="1" applyFont="1" applyFill="1" applyBorder="1"/>
    <xf numFmtId="0" fontId="7" fillId="2" borderId="3" xfId="0" applyFont="1" applyFill="1" applyBorder="1"/>
    <xf numFmtId="0" fontId="7" fillId="2" borderId="10" xfId="0" applyFont="1" applyFill="1" applyBorder="1"/>
    <xf numFmtId="0" fontId="24" fillId="5" borderId="3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left"/>
    </xf>
    <xf numFmtId="164" fontId="7" fillId="6" borderId="3" xfId="1" applyNumberFormat="1" applyFont="1" applyFill="1" applyBorder="1"/>
    <xf numFmtId="0" fontId="7" fillId="4" borderId="0" xfId="0" applyFont="1" applyFill="1" applyBorder="1" applyAlignment="1">
      <alignment horizontal="left" vertical="top"/>
    </xf>
    <xf numFmtId="0" fontId="8" fillId="4" borderId="0" xfId="0" applyFont="1" applyFill="1" applyBorder="1" applyAlignment="1">
      <alignment horizontal="left" vertical="top"/>
    </xf>
    <xf numFmtId="0" fontId="7" fillId="4" borderId="0" xfId="0" applyFont="1" applyFill="1" applyBorder="1" applyAlignment="1">
      <alignment vertical="top"/>
    </xf>
    <xf numFmtId="0" fontId="7" fillId="4" borderId="2" xfId="0" applyFont="1" applyFill="1" applyBorder="1" applyAlignment="1">
      <alignment horizontal="left" vertical="top"/>
    </xf>
    <xf numFmtId="0" fontId="8" fillId="4" borderId="2" xfId="0" applyFont="1" applyFill="1" applyBorder="1" applyAlignment="1">
      <alignment horizontal="left" vertical="top"/>
    </xf>
    <xf numFmtId="0" fontId="7" fillId="4" borderId="2" xfId="0" applyFont="1" applyFill="1" applyBorder="1" applyAlignment="1">
      <alignment vertical="top"/>
    </xf>
    <xf numFmtId="165" fontId="7" fillId="6" borderId="3" xfId="0" applyNumberFormat="1" applyFont="1" applyFill="1" applyBorder="1"/>
    <xf numFmtId="0" fontId="26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11" fillId="2" borderId="0" xfId="6" applyFont="1" applyFill="1" applyAlignment="1">
      <alignment horizontal="center"/>
    </xf>
    <xf numFmtId="0" fontId="21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22" fillId="3" borderId="3" xfId="0" applyFont="1" applyFill="1" applyBorder="1" applyAlignment="1">
      <alignment horizontal="left" vertical="center"/>
    </xf>
    <xf numFmtId="0" fontId="22" fillId="4" borderId="3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12" fillId="3" borderId="3" xfId="0" applyFont="1" applyFill="1" applyBorder="1" applyAlignment="1">
      <alignment horizontal="left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8" fillId="5" borderId="4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18" fillId="5" borderId="11" xfId="0" applyFont="1" applyFill="1" applyBorder="1" applyAlignment="1">
      <alignment horizontal="center" vertical="center" wrapText="1"/>
    </xf>
    <xf numFmtId="0" fontId="18" fillId="5" borderId="0" xfId="0" applyFont="1" applyFill="1" applyBorder="1" applyAlignment="1">
      <alignment horizontal="center" vertical="center" wrapText="1"/>
    </xf>
    <xf numFmtId="0" fontId="18" fillId="5" borderId="12" xfId="0" applyFont="1" applyFill="1" applyBorder="1" applyAlignment="1">
      <alignment horizontal="center" vertical="center" wrapText="1"/>
    </xf>
    <xf numFmtId="17" fontId="18" fillId="5" borderId="3" xfId="0" applyNumberFormat="1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left" vertical="center" indent="1"/>
    </xf>
    <xf numFmtId="0" fontId="16" fillId="2" borderId="1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8" fillId="5" borderId="6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8" fillId="5" borderId="7" xfId="0" applyFont="1" applyFill="1" applyBorder="1" applyAlignment="1">
      <alignment horizontal="center" vertical="center" wrapText="1"/>
    </xf>
    <xf numFmtId="0" fontId="24" fillId="5" borderId="12" xfId="0" applyFont="1" applyFill="1" applyBorder="1" applyAlignment="1">
      <alignment horizontal="center" vertical="center"/>
    </xf>
  </cellXfs>
  <cellStyles count="7">
    <cellStyle name="Hipervínculo" xfId="6" builtinId="8"/>
    <cellStyle name="Millares 2" xfId="3"/>
    <cellStyle name="Millares 2 2" xfId="5"/>
    <cellStyle name="Normal" xfId="0" builtinId="0"/>
    <cellStyle name="Normal 2" xfId="4"/>
    <cellStyle name="Normal_Cuadros 9-13" xfId="2"/>
    <cellStyle name="Porcentaje" xfId="1" builtinId="5"/>
  </cellStyles>
  <dxfs count="0"/>
  <tableStyles count="0" defaultTableStyle="TableStyleMedium2" defaultPivotStyle="PivotStyleLight16"/>
  <colors>
    <mruColors>
      <color rgb="FFFCF6F8"/>
      <color rgb="FFFDE3F1"/>
      <color rgb="FFFBF3F6"/>
      <color rgb="FFF7E9EE"/>
      <color rgb="FFFFCCCC"/>
      <color rgb="FFE68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/>
            </a:pPr>
            <a:r>
              <a:rPr lang="es-PE" sz="1050" b="0"/>
              <a:t>Macro Región Centro: Recaudación de Tributos Internos</a:t>
            </a:r>
          </a:p>
          <a:p>
            <a:pPr>
              <a:defRPr sz="1050" b="0"/>
            </a:pPr>
            <a:r>
              <a:rPr lang="es-PE" sz="1050" b="0"/>
              <a:t>(Millones de S/)</a:t>
            </a:r>
          </a:p>
        </c:rich>
      </c:tx>
      <c:layout>
        <c:manualLayout>
          <c:xMode val="edge"/>
          <c:yMode val="edge"/>
          <c:x val="0.22570944444444443"/>
          <c:y val="3.08680555555555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7933148148148144E-2"/>
          <c:y val="0.18125069444444444"/>
          <c:w val="0.85768833333333339"/>
          <c:h val="0.646318055555555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Centro!$U$10</c:f>
              <c:strCache>
                <c:ptCount val="1"/>
                <c:pt idx="0">
                  <c:v>Ene-Nov 2015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4.703703703703703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7.0555555555555554E-3"/>
                  <c:y val="1.32291666666666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703703703703703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7037037037037039E-3"/>
                  <c:y val="1.322916666666674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2.20479166666666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8.6233571723655416E-17"/>
                  <c:y val="1.322916666666674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1.32291666666666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Centro!$T$11:$T$18</c:f>
              <c:strCache>
                <c:ptCount val="8"/>
                <c:pt idx="0">
                  <c:v>Ica</c:v>
                </c:pt>
                <c:pt idx="1">
                  <c:v>Junín</c:v>
                </c:pt>
                <c:pt idx="2">
                  <c:v>Áncash</c:v>
                </c:pt>
                <c:pt idx="3">
                  <c:v>Ayacucho</c:v>
                </c:pt>
                <c:pt idx="4">
                  <c:v>Huánuco</c:v>
                </c:pt>
                <c:pt idx="5">
                  <c:v>Apurímac</c:v>
                </c:pt>
                <c:pt idx="6">
                  <c:v>Pasco</c:v>
                </c:pt>
                <c:pt idx="7">
                  <c:v>Huancavelica</c:v>
                </c:pt>
              </c:strCache>
            </c:strRef>
          </c:cat>
          <c:val>
            <c:numRef>
              <c:f>Centro!$U$11:$U$18</c:f>
              <c:numCache>
                <c:formatCode>0.0</c:formatCode>
                <c:ptCount val="8"/>
                <c:pt idx="0">
                  <c:v>641.70222230000013</c:v>
                </c:pt>
                <c:pt idx="1">
                  <c:v>407.57090807999987</c:v>
                </c:pt>
                <c:pt idx="2">
                  <c:v>325.61344513</c:v>
                </c:pt>
                <c:pt idx="3">
                  <c:v>104.06750836999998</c:v>
                </c:pt>
                <c:pt idx="4">
                  <c:v>92.037468109999992</c:v>
                </c:pt>
                <c:pt idx="5">
                  <c:v>79.752094529999994</c:v>
                </c:pt>
                <c:pt idx="6">
                  <c:v>75.249374630000005</c:v>
                </c:pt>
                <c:pt idx="7">
                  <c:v>27.869543490000005</c:v>
                </c:pt>
              </c:numCache>
            </c:numRef>
          </c:val>
        </c:ser>
        <c:ser>
          <c:idx val="1"/>
          <c:order val="1"/>
          <c:tx>
            <c:strRef>
              <c:f>Centro!$V$10</c:f>
              <c:strCache>
                <c:ptCount val="1"/>
                <c:pt idx="0">
                  <c:v>Ene-Nov 2016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Lbl>
              <c:idx val="0"/>
              <c:layout>
                <c:manualLayout>
                  <c:x val="9.4074074074074077E-3"/>
                  <c:y val="1.763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9.4074074074074077E-3"/>
                  <c:y val="1.32291666666666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7.0553703703703707E-3"/>
                  <c:y val="1.763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3518518518518519E-3"/>
                  <c:y val="-3.4722222222222224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3518518518518519E-3"/>
                  <c:y val="1.32291666666666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7037037037037897E-3"/>
                  <c:y val="1.32291666666666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7.0555555555555554E-3"/>
                  <c:y val="1.32288194444443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7.0555555555555554E-3"/>
                  <c:y val="4.4097222222222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Centro!$T$11:$T$18</c:f>
              <c:strCache>
                <c:ptCount val="8"/>
                <c:pt idx="0">
                  <c:v>Ica</c:v>
                </c:pt>
                <c:pt idx="1">
                  <c:v>Junín</c:v>
                </c:pt>
                <c:pt idx="2">
                  <c:v>Áncash</c:v>
                </c:pt>
                <c:pt idx="3">
                  <c:v>Ayacucho</c:v>
                </c:pt>
                <c:pt idx="4">
                  <c:v>Huánuco</c:v>
                </c:pt>
                <c:pt idx="5">
                  <c:v>Apurímac</c:v>
                </c:pt>
                <c:pt idx="6">
                  <c:v>Pasco</c:v>
                </c:pt>
                <c:pt idx="7">
                  <c:v>Huancavelica</c:v>
                </c:pt>
              </c:strCache>
            </c:strRef>
          </c:cat>
          <c:val>
            <c:numRef>
              <c:f>Centro!$V$11:$V$18</c:f>
              <c:numCache>
                <c:formatCode>0.0</c:formatCode>
                <c:ptCount val="8"/>
                <c:pt idx="0">
                  <c:v>615.93874267000001</c:v>
                </c:pt>
                <c:pt idx="1">
                  <c:v>444.56566125999996</c:v>
                </c:pt>
                <c:pt idx="2">
                  <c:v>320.19938415999997</c:v>
                </c:pt>
                <c:pt idx="3">
                  <c:v>111.06987465999998</c:v>
                </c:pt>
                <c:pt idx="4">
                  <c:v>106.35763487</c:v>
                </c:pt>
                <c:pt idx="5">
                  <c:v>78.727607230000004</c:v>
                </c:pt>
                <c:pt idx="6">
                  <c:v>74.969233709999997</c:v>
                </c:pt>
                <c:pt idx="7">
                  <c:v>29.882395890000005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0986752"/>
        <c:axId val="70988544"/>
      </c:barChart>
      <c:catAx>
        <c:axId val="70986752"/>
        <c:scaling>
          <c:orientation val="minMax"/>
        </c:scaling>
        <c:delete val="0"/>
        <c:axPos val="b"/>
        <c:majorTickMark val="out"/>
        <c:minorTickMark val="none"/>
        <c:tickLblPos val="low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70988544"/>
        <c:crosses val="autoZero"/>
        <c:auto val="1"/>
        <c:lblAlgn val="ctr"/>
        <c:lblOffset val="100"/>
        <c:noMultiLvlLbl val="0"/>
      </c:catAx>
      <c:valAx>
        <c:axId val="70988544"/>
        <c:scaling>
          <c:orientation val="minMax"/>
          <c:max val="700"/>
          <c:min val="0"/>
        </c:scaling>
        <c:delete val="0"/>
        <c:axPos val="l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70986752"/>
        <c:crosses val="autoZero"/>
        <c:crossBetween val="between"/>
        <c:majorUnit val="200"/>
      </c:valAx>
      <c:spPr>
        <a:solidFill>
          <a:srgbClr val="FCF6F8"/>
        </a:solidFill>
      </c:spPr>
    </c:plotArea>
    <c:legend>
      <c:legendPos val="r"/>
      <c:legendEntry>
        <c:idx val="0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</c:legendEntry>
      <c:legendEntry>
        <c:idx val="1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</c:legendEntry>
      <c:layout>
        <c:manualLayout>
          <c:xMode val="edge"/>
          <c:yMode val="edge"/>
          <c:x val="0.34649185185185183"/>
          <c:y val="0.20399999999999999"/>
          <c:w val="0.33130444444444446"/>
          <c:h val="6.2832986111111114E-2"/>
        </c:manualLayout>
      </c:layout>
      <c:overlay val="0"/>
      <c:spPr>
        <a:noFill/>
        <a:ln w="3175"/>
      </c:spPr>
      <c:txPr>
        <a:bodyPr/>
        <a:lstStyle/>
        <a:p>
          <a:pPr>
            <a:defRPr sz="1000"/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Arial Narrow" panose="020B0606020202030204" pitchFamily="34" charset="0"/>
              </a:defRPr>
            </a:pPr>
            <a:r>
              <a:rPr lang="en-US" sz="1000" b="1">
                <a:latin typeface="Arial Narrow" panose="020B0606020202030204" pitchFamily="34" charset="0"/>
              </a:rPr>
              <a:t>Macro Región Centro: Ingresos Tributarios</a:t>
            </a:r>
            <a:r>
              <a:rPr lang="en-US" sz="1000" b="1" baseline="0">
                <a:latin typeface="Arial Narrow" panose="020B0606020202030204" pitchFamily="34" charset="0"/>
              </a:rPr>
              <a:t> 2015-2016*</a:t>
            </a:r>
            <a:r>
              <a:rPr lang="en-US" sz="1000" b="1">
                <a:latin typeface="Arial Narrow" panose="020B0606020202030204" pitchFamily="34" charset="0"/>
              </a:rPr>
              <a:t>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56412962962963"/>
          <c:y val="0.19625000000000001"/>
          <c:w val="0.80495450568678917"/>
          <c:h val="0.6412309027777777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Centro!$W$79</c:f>
              <c:strCache>
                <c:ptCount val="1"/>
                <c:pt idx="0">
                  <c:v>Ingresos Tributarios (Mlls. S/)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Lbl>
              <c:idx val="7"/>
              <c:layout>
                <c:manualLayout>
                  <c:x val="-2.3407359568744283E-3"/>
                  <c:y val="-5.29166666666666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Centro!$T$81:$T$92</c:f>
              <c:strCach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2016*</c:v>
                </c:pt>
              </c:strCache>
            </c:strRef>
          </c:cat>
          <c:val>
            <c:numRef>
              <c:f>Centro!$W$81:$W$92</c:f>
              <c:numCache>
                <c:formatCode>0.0</c:formatCode>
                <c:ptCount val="12"/>
                <c:pt idx="0">
                  <c:v>591.22657668999977</c:v>
                </c:pt>
                <c:pt idx="1">
                  <c:v>636.27706825999985</c:v>
                </c:pt>
                <c:pt idx="2">
                  <c:v>862.27353933999962</c:v>
                </c:pt>
                <c:pt idx="3">
                  <c:v>958.04667818000007</c:v>
                </c:pt>
                <c:pt idx="4">
                  <c:v>1012.7106824399997</c:v>
                </c:pt>
                <c:pt idx="5">
                  <c:v>976.34825664999971</c:v>
                </c:pt>
                <c:pt idx="6">
                  <c:v>1104.2393772099992</c:v>
                </c:pt>
                <c:pt idx="7">
                  <c:v>1412.2035373799997</c:v>
                </c:pt>
                <c:pt idx="8">
                  <c:v>1685.0690355199995</c:v>
                </c:pt>
                <c:pt idx="9">
                  <c:v>1876.6340178099995</c:v>
                </c:pt>
                <c:pt idx="10">
                  <c:v>1928.49577198</c:v>
                </c:pt>
                <c:pt idx="11">
                  <c:v>1945.1797743499997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313920"/>
        <c:axId val="75315456"/>
      </c:barChart>
      <c:lineChart>
        <c:grouping val="standard"/>
        <c:varyColors val="0"/>
        <c:ser>
          <c:idx val="0"/>
          <c:order val="1"/>
          <c:tx>
            <c:strRef>
              <c:f>Centro!$X$79</c:f>
              <c:strCache>
                <c:ptCount val="1"/>
                <c:pt idx="0">
                  <c:v>Var. %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pPr>
              <a:solidFill>
                <a:schemeClr val="tx1">
                  <a:lumMod val="95000"/>
                  <a:lumOff val="5000"/>
                </a:schemeClr>
              </a:solidFill>
              <a:ln>
                <a:solidFill>
                  <a:schemeClr val="bg1">
                    <a:lumMod val="75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3.6304814691122379E-2"/>
                  <c:y val="-4.54420138888888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3964078734247928E-2"/>
                  <c:y val="-2.78031249999999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2850740740740738E-2"/>
                  <c:y val="-4.1032291666666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2648209134252081E-2"/>
                  <c:y val="-3.22128472222221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Centro!$T$81:$T$92</c:f>
              <c:strCach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2016*</c:v>
                </c:pt>
              </c:strCache>
            </c:strRef>
          </c:cat>
          <c:val>
            <c:numRef>
              <c:f>Centro!$X$81:$X$92</c:f>
              <c:numCache>
                <c:formatCode>0.0%</c:formatCode>
                <c:ptCount val="12"/>
                <c:pt idx="0">
                  <c:v>2.6737996506412953E-2</c:v>
                </c:pt>
                <c:pt idx="1">
                  <c:v>7.6198353298352561E-2</c:v>
                </c:pt>
                <c:pt idx="2">
                  <c:v>0.35518562958433009</c:v>
                </c:pt>
                <c:pt idx="3">
                  <c:v>0.11107048340287351</c:v>
                </c:pt>
                <c:pt idx="4">
                  <c:v>5.7057767126592163E-2</c:v>
                </c:pt>
                <c:pt idx="5">
                  <c:v>-3.590603557413774E-2</c:v>
                </c:pt>
                <c:pt idx="6">
                  <c:v>0.13098924455379635</c:v>
                </c:pt>
                <c:pt idx="7">
                  <c:v>0.27889257214147811</c:v>
                </c:pt>
                <c:pt idx="8">
                  <c:v>0.1932196676452429</c:v>
                </c:pt>
                <c:pt idx="9">
                  <c:v>0.11368375909351669</c:v>
                </c:pt>
                <c:pt idx="10">
                  <c:v>2.7635518528286163E-2</c:v>
                </c:pt>
                <c:pt idx="11">
                  <c:v>8.6513035768132074E-3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331072"/>
        <c:axId val="75329536"/>
      </c:lineChart>
      <c:catAx>
        <c:axId val="7531392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75315456"/>
        <c:crosses val="autoZero"/>
        <c:auto val="1"/>
        <c:lblAlgn val="ctr"/>
        <c:lblOffset val="100"/>
        <c:noMultiLvlLbl val="0"/>
      </c:catAx>
      <c:valAx>
        <c:axId val="75315456"/>
        <c:scaling>
          <c:orientation val="minMax"/>
          <c:max val="2000"/>
          <c:min val="0"/>
        </c:scaling>
        <c:delete val="0"/>
        <c:axPos val="l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75313920"/>
        <c:crosses val="autoZero"/>
        <c:crossBetween val="between"/>
        <c:majorUnit val="500"/>
      </c:valAx>
      <c:valAx>
        <c:axId val="75329536"/>
        <c:scaling>
          <c:orientation val="minMax"/>
          <c:max val="0.4"/>
          <c:min val="-5.000000000000001E-2"/>
        </c:scaling>
        <c:delete val="0"/>
        <c:axPos val="r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75331072"/>
        <c:crosses val="max"/>
        <c:crossBetween val="between"/>
        <c:majorUnit val="0.15000000000000002"/>
      </c:valAx>
      <c:catAx>
        <c:axId val="75331072"/>
        <c:scaling>
          <c:orientation val="minMax"/>
        </c:scaling>
        <c:delete val="1"/>
        <c:axPos val="b"/>
        <c:majorTickMark val="out"/>
        <c:minorTickMark val="none"/>
        <c:tickLblPos val="nextTo"/>
        <c:crossAx val="75329536"/>
        <c:crosses val="autoZero"/>
        <c:auto val="1"/>
        <c:lblAlgn val="ctr"/>
        <c:lblOffset val="100"/>
        <c:noMultiLvlLbl val="0"/>
      </c:catAx>
      <c:spPr>
        <a:solidFill>
          <a:srgbClr val="FCF6F8"/>
        </a:solidFill>
      </c:spPr>
    </c:plotArea>
    <c:legend>
      <c:legendPos val="r"/>
      <c:layout>
        <c:manualLayout>
          <c:xMode val="edge"/>
          <c:yMode val="edge"/>
          <c:x val="0.27687351851851849"/>
          <c:y val="0.12046562500000001"/>
          <c:w val="0.45234425925925925"/>
          <c:h val="6.9761805555555556E-2"/>
        </c:manualLayout>
      </c:layout>
      <c:overlay val="0"/>
      <c:txPr>
        <a:bodyPr/>
        <a:lstStyle/>
        <a:p>
          <a:pPr>
            <a:defRPr sz="75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s-PE" sz="1050"/>
              <a:t>CENTRO:</a:t>
            </a:r>
            <a:r>
              <a:rPr lang="es-PE" sz="1050" baseline="0"/>
              <a:t> </a:t>
            </a:r>
            <a:r>
              <a:rPr lang="es-PE" sz="1050"/>
              <a:t>Recaudación</a:t>
            </a:r>
            <a:r>
              <a:rPr lang="es-PE" sz="1050" baseline="0"/>
              <a:t> de Principales Tributos</a:t>
            </a:r>
          </a:p>
          <a:p>
            <a:pPr>
              <a:defRPr sz="1050"/>
            </a:pPr>
            <a:r>
              <a:rPr lang="es-PE" sz="1000" b="0" baseline="0"/>
              <a:t>(Millones de S/ Ene-Nov)</a:t>
            </a:r>
            <a:endParaRPr lang="es-PE" sz="1000" b="0"/>
          </a:p>
        </c:rich>
      </c:tx>
      <c:layout>
        <c:manualLayout>
          <c:xMode val="edge"/>
          <c:yMode val="edge"/>
          <c:x val="0.31353520633363696"/>
          <c:y val="2.64583333333333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25907407407407"/>
          <c:y val="0.15875"/>
          <c:w val="0.86354481481481482"/>
          <c:h val="0.587381944444444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Centro!$V$32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Centro!$U$33:$U$36</c:f>
              <c:strCache>
                <c:ptCount val="4"/>
                <c:pt idx="0">
                  <c:v>Impuesto General a las Ventas (IGV)</c:v>
                </c:pt>
                <c:pt idx="1">
                  <c:v>IR -Tercera Categoría</c:v>
                </c:pt>
                <c:pt idx="2">
                  <c:v>IR - Quinta Categoría</c:v>
                </c:pt>
                <c:pt idx="3">
                  <c:v>Otros Ingresos*</c:v>
                </c:pt>
              </c:strCache>
            </c:strRef>
          </c:cat>
          <c:val>
            <c:numRef>
              <c:f>Centro!$V$33:$V$36</c:f>
              <c:numCache>
                <c:formatCode>0.0</c:formatCode>
                <c:ptCount val="4"/>
                <c:pt idx="0">
                  <c:v>644.36570713000003</c:v>
                </c:pt>
                <c:pt idx="1">
                  <c:v>387.62612347999993</c:v>
                </c:pt>
                <c:pt idx="2">
                  <c:v>133.89478412</c:v>
                </c:pt>
                <c:pt idx="3">
                  <c:v>273.30580982000004</c:v>
                </c:pt>
              </c:numCache>
            </c:numRef>
          </c:val>
        </c:ser>
        <c:ser>
          <c:idx val="1"/>
          <c:order val="1"/>
          <c:tx>
            <c:strRef>
              <c:f>Centro!$W$32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Centro!$U$33:$U$36</c:f>
              <c:strCache>
                <c:ptCount val="4"/>
                <c:pt idx="0">
                  <c:v>Impuesto General a las Ventas (IGV)</c:v>
                </c:pt>
                <c:pt idx="1">
                  <c:v>IR -Tercera Categoría</c:v>
                </c:pt>
                <c:pt idx="2">
                  <c:v>IR - Quinta Categoría</c:v>
                </c:pt>
                <c:pt idx="3">
                  <c:v>Otros Ingresos*</c:v>
                </c:pt>
              </c:strCache>
            </c:strRef>
          </c:cat>
          <c:val>
            <c:numRef>
              <c:f>Centro!$W$33:$W$36</c:f>
              <c:numCache>
                <c:formatCode>0.0</c:formatCode>
                <c:ptCount val="4"/>
                <c:pt idx="0">
                  <c:v>688.65189606999991</c:v>
                </c:pt>
                <c:pt idx="1">
                  <c:v>435.49650965999996</c:v>
                </c:pt>
                <c:pt idx="2">
                  <c:v>144.18133563000001</c:v>
                </c:pt>
                <c:pt idx="3">
                  <c:v>259.53985234999999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7598080"/>
        <c:axId val="77599872"/>
      </c:barChart>
      <c:catAx>
        <c:axId val="7759808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750"/>
            </a:pPr>
            <a:endParaRPr lang="es-PE"/>
          </a:p>
        </c:txPr>
        <c:crossAx val="77599872"/>
        <c:crosses val="autoZero"/>
        <c:auto val="1"/>
        <c:lblAlgn val="ctr"/>
        <c:lblOffset val="100"/>
        <c:noMultiLvlLbl val="0"/>
      </c:catAx>
      <c:valAx>
        <c:axId val="77599872"/>
        <c:scaling>
          <c:orientation val="minMax"/>
          <c:min val="0"/>
        </c:scaling>
        <c:delete val="0"/>
        <c:axPos val="l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 Narrow" panose="020B0606020202030204" pitchFamily="34" charset="0"/>
              </a:defRPr>
            </a:pPr>
            <a:endParaRPr lang="es-PE"/>
          </a:p>
        </c:txPr>
        <c:crossAx val="77598080"/>
        <c:crosses val="autoZero"/>
        <c:crossBetween val="between"/>
        <c:majorUnit val="200"/>
      </c:valAx>
      <c:spPr>
        <a:solidFill>
          <a:srgbClr val="FCF6F8"/>
        </a:solidFill>
      </c:spPr>
    </c:plotArea>
    <c:legend>
      <c:legendPos val="r"/>
      <c:layout>
        <c:manualLayout>
          <c:xMode val="edge"/>
          <c:yMode val="edge"/>
          <c:x val="0.39965574074074073"/>
          <c:y val="0.14685659722222222"/>
          <c:w val="0.21464055555555556"/>
          <c:h val="0.10656458333333334"/>
        </c:manualLayout>
      </c:layout>
      <c:overlay val="0"/>
      <c:txPr>
        <a:bodyPr/>
        <a:lstStyle/>
        <a:p>
          <a:pPr>
            <a:defRPr sz="80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+mn-lt"/>
              </a:defRPr>
            </a:pPr>
            <a:r>
              <a:rPr lang="en-US" sz="900">
                <a:latin typeface="+mn-lt"/>
              </a:rPr>
              <a:t>Centro: </a:t>
            </a:r>
            <a:r>
              <a:rPr lang="en-US" sz="900" baseline="0">
                <a:latin typeface="+mn-lt"/>
              </a:rPr>
              <a:t>Recaudación Tributaria - 2016</a:t>
            </a:r>
          </a:p>
          <a:p>
            <a:pPr>
              <a:defRPr sz="900">
                <a:latin typeface="+mn-lt"/>
              </a:defRPr>
            </a:pPr>
            <a:r>
              <a:rPr lang="en-US" sz="800" b="0" baseline="0">
                <a:latin typeface="+mn-lt"/>
              </a:rPr>
              <a:t>(En millones de S/ y  Participación %)</a:t>
            </a:r>
            <a:endParaRPr lang="en-US" sz="800" b="0">
              <a:latin typeface="+mn-lt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9320034722222224"/>
          <c:y val="0.24680590277777778"/>
          <c:w val="0.59510416666666677"/>
          <c:h val="0.59510416666666677"/>
        </c:manualLayout>
      </c:layout>
      <c:doughnutChart>
        <c:varyColors val="1"/>
        <c:ser>
          <c:idx val="0"/>
          <c:order val="0"/>
          <c:tx>
            <c:strRef>
              <c:f>Centro!$X$51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chemeClr val="accent2"/>
              </a:solidFill>
              <a:ln>
                <a:solidFill>
                  <a:schemeClr val="bg1"/>
                </a:solidFill>
              </a:ln>
            </c:spPr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2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3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-0.11465277777777778"/>
                  <c:y val="-0.26899305555555553"/>
                </c:manualLayout>
              </c:layout>
              <c:showLegendKey val="1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0.13229166666666667"/>
                  <c:y val="-0.10142361111111112"/>
                </c:manualLayout>
              </c:layout>
              <c:showLegendKey val="1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0.22930555555555557"/>
                  <c:y val="1.3229166666666667E-2"/>
                </c:manualLayout>
              </c:layout>
              <c:showLegendKey val="1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0.35718749999999999"/>
                  <c:y val="-4.409722222222222E-3"/>
                </c:manualLayout>
              </c:layout>
              <c:showLegendKey val="1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%" sourceLinked="0"/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showLegendKey val="1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Centro!$W$52:$W$55</c:f>
              <c:strCache>
                <c:ptCount val="4"/>
                <c:pt idx="0">
                  <c:v>Impuesto a la Renta</c:v>
                </c:pt>
                <c:pt idx="1">
                  <c:v>Imp. General a las Ventas</c:v>
                </c:pt>
                <c:pt idx="2">
                  <c:v>Otros Ingresos</c:v>
                </c:pt>
                <c:pt idx="3">
                  <c:v>Imp. Selectivo al Consumo</c:v>
                </c:pt>
              </c:strCache>
            </c:strRef>
          </c:cat>
          <c:val>
            <c:numRef>
              <c:f>Centro!$X$52:$X$55</c:f>
              <c:numCache>
                <c:formatCode>0.0</c:formatCode>
                <c:ptCount val="4"/>
                <c:pt idx="0">
                  <c:v>825.98402113999998</c:v>
                </c:pt>
                <c:pt idx="1">
                  <c:v>688.65189606999991</c:v>
                </c:pt>
                <c:pt idx="2">
                  <c:v>259.53985234999999</c:v>
                </c:pt>
                <c:pt idx="3">
                  <c:v>7.5347648900000008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80"/>
        <c:holeSize val="73"/>
      </c:doughnutChart>
    </c:plotArea>
    <c:legend>
      <c:legendPos val="r"/>
      <c:layout>
        <c:manualLayout>
          <c:xMode val="edge"/>
          <c:yMode val="edge"/>
          <c:x val="0.30462812500000003"/>
          <c:y val="0.41995243055555553"/>
          <c:w val="0.38669131944444446"/>
          <c:h val="0.23054027777777777"/>
        </c:manualLayout>
      </c:layout>
      <c:overlay val="0"/>
      <c:txPr>
        <a:bodyPr/>
        <a:lstStyle/>
        <a:p>
          <a:pPr>
            <a:defRPr sz="75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PE" sz="1000"/>
              <a:t>Centro:</a:t>
            </a:r>
            <a:r>
              <a:rPr lang="es-PE" sz="1000" baseline="0"/>
              <a:t> Impuesto a la Renta 2016</a:t>
            </a:r>
          </a:p>
          <a:p>
            <a:pPr>
              <a:defRPr sz="1000"/>
            </a:pPr>
            <a:r>
              <a:rPr lang="es-PE" sz="900" b="0" baseline="0"/>
              <a:t>(Participación % </a:t>
            </a:r>
            <a:r>
              <a:rPr lang="es-PE" sz="1000" baseline="0"/>
              <a:t>)</a:t>
            </a:r>
            <a:endParaRPr lang="es-PE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8506944444444443E-2"/>
          <c:y val="0.22134722222222222"/>
          <c:w val="0.58116215277777783"/>
          <c:h val="0.58116215277777783"/>
        </c:manualLayout>
      </c:layout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chemeClr val="accent2"/>
              </a:solidFill>
              <a:ln>
                <a:solidFill>
                  <a:schemeClr val="bg1"/>
                </a:solidFill>
              </a:ln>
            </c:spPr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2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3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4"/>
            <c:bubble3D val="0"/>
            <c:spPr>
              <a:solidFill>
                <a:srgbClr val="FCF6F8"/>
              </a:solidFill>
              <a:ln>
                <a:solidFill>
                  <a:schemeClr val="bg1"/>
                </a:solidFill>
              </a:ln>
            </c:spPr>
          </c:dPt>
          <c:dPt>
            <c:idx val="5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bg1"/>
                </a:solidFill>
              </a:ln>
            </c:spPr>
          </c:dPt>
          <c:dLbls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Centro!$T$53:$T$58</c:f>
              <c:strCache>
                <c:ptCount val="6"/>
                <c:pt idx="0">
                  <c:v>Tercera Categoría</c:v>
                </c:pt>
                <c:pt idx="1">
                  <c:v>Quinta Categoría</c:v>
                </c:pt>
                <c:pt idx="2">
                  <c:v>Regularización</c:v>
                </c:pt>
                <c:pt idx="3">
                  <c:v>Segunda Categoría</c:v>
                </c:pt>
                <c:pt idx="4">
                  <c:v>Cuarta Categoría</c:v>
                </c:pt>
                <c:pt idx="5">
                  <c:v>Otras Rentas*</c:v>
                </c:pt>
              </c:strCache>
            </c:strRef>
          </c:cat>
          <c:val>
            <c:numRef>
              <c:f>Centro!$U$53:$U$58</c:f>
              <c:numCache>
                <c:formatCode>0.0</c:formatCode>
                <c:ptCount val="6"/>
                <c:pt idx="0">
                  <c:v>435.49650965999996</c:v>
                </c:pt>
                <c:pt idx="1">
                  <c:v>144.18133563000001</c:v>
                </c:pt>
                <c:pt idx="2">
                  <c:v>88.115768309999993</c:v>
                </c:pt>
                <c:pt idx="3">
                  <c:v>32.176330180000001</c:v>
                </c:pt>
                <c:pt idx="4">
                  <c:v>30.588738300000003</c:v>
                </c:pt>
                <c:pt idx="5">
                  <c:v>95.425339059999999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6935659722222218"/>
          <c:y val="0.31247638888888885"/>
          <c:w val="0.29536562499999997"/>
          <c:h val="0.36362569444444443"/>
        </c:manualLayout>
      </c:layout>
      <c:overlay val="0"/>
      <c:txPr>
        <a:bodyPr/>
        <a:lstStyle/>
        <a:p>
          <a:pPr>
            <a:defRPr sz="75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3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300877</xdr:colOff>
      <xdr:row>4</xdr:row>
      <xdr:rowOff>133350</xdr:rowOff>
    </xdr:from>
    <xdr:to>
      <xdr:col>11</xdr:col>
      <xdr:colOff>329452</xdr:colOff>
      <xdr:row>23</xdr:row>
      <xdr:rowOff>15442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5677" y="1028700"/>
          <a:ext cx="3457575" cy="35015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5625</xdr:colOff>
      <xdr:row>4</xdr:row>
      <xdr:rowOff>3027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0000" cy="869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5625</xdr:colOff>
      <xdr:row>4</xdr:row>
      <xdr:rowOff>3027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0000" cy="869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5625</xdr:colOff>
      <xdr:row>4</xdr:row>
      <xdr:rowOff>3027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0000" cy="869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5625</xdr:colOff>
      <xdr:row>4</xdr:row>
      <xdr:rowOff>3027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0000" cy="869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5625</xdr:colOff>
      <xdr:row>4</xdr:row>
      <xdr:rowOff>3027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0000" cy="869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5625</xdr:colOff>
      <xdr:row>4</xdr:row>
      <xdr:rowOff>3027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0000" cy="869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5625</xdr:colOff>
      <xdr:row>4</xdr:row>
      <xdr:rowOff>3027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0000" cy="869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257175</xdr:colOff>
      <xdr:row>1</xdr:row>
      <xdr:rowOff>95250</xdr:rowOff>
    </xdr:from>
    <xdr:to>
      <xdr:col>8</xdr:col>
      <xdr:colOff>561975</xdr:colOff>
      <xdr:row>7</xdr:row>
      <xdr:rowOff>68286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175" y="285750"/>
          <a:ext cx="1066800" cy="1116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5625</xdr:colOff>
      <xdr:row>3</xdr:row>
      <xdr:rowOff>145902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0000" cy="869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359352</xdr:colOff>
      <xdr:row>0</xdr:row>
      <xdr:rowOff>171450</xdr:rowOff>
    </xdr:from>
    <xdr:to>
      <xdr:col>17</xdr:col>
      <xdr:colOff>102177</xdr:colOff>
      <xdr:row>2</xdr:row>
      <xdr:rowOff>167986</xdr:rowOff>
    </xdr:to>
    <xdr:sp macro="" textlink="">
      <xdr:nvSpPr>
        <xdr:cNvPr id="3" name="2 Flecha abajo"/>
        <xdr:cNvSpPr/>
      </xdr:nvSpPr>
      <xdr:spPr>
        <a:xfrm>
          <a:off x="11932227" y="171450"/>
          <a:ext cx="457200" cy="529936"/>
        </a:xfrm>
        <a:prstGeom prst="down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16</xdr:col>
      <xdr:colOff>103909</xdr:colOff>
      <xdr:row>31</xdr:row>
      <xdr:rowOff>103910</xdr:rowOff>
    </xdr:from>
    <xdr:to>
      <xdr:col>16</xdr:col>
      <xdr:colOff>637309</xdr:colOff>
      <xdr:row>33</xdr:row>
      <xdr:rowOff>180110</xdr:rowOff>
    </xdr:to>
    <xdr:sp macro="" textlink="">
      <xdr:nvSpPr>
        <xdr:cNvPr id="4" name="3 Flecha abajo"/>
        <xdr:cNvSpPr/>
      </xdr:nvSpPr>
      <xdr:spPr>
        <a:xfrm rot="16200000">
          <a:off x="11762509" y="2455719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17</xdr:col>
      <xdr:colOff>342900</xdr:colOff>
      <xdr:row>6</xdr:row>
      <xdr:rowOff>52387</xdr:rowOff>
    </xdr:from>
    <xdr:to>
      <xdr:col>25</xdr:col>
      <xdr:colOff>27900</xdr:colOff>
      <xdr:row>21</xdr:row>
      <xdr:rowOff>74887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238125</xdr:colOff>
      <xdr:row>12</xdr:row>
      <xdr:rowOff>9525</xdr:rowOff>
    </xdr:from>
    <xdr:to>
      <xdr:col>17</xdr:col>
      <xdr:colOff>57150</xdr:colOff>
      <xdr:row>14</xdr:row>
      <xdr:rowOff>85725</xdr:rowOff>
    </xdr:to>
    <xdr:sp macro="" textlink="">
      <xdr:nvSpPr>
        <xdr:cNvPr id="8" name="7 Flecha abajo"/>
        <xdr:cNvSpPr/>
      </xdr:nvSpPr>
      <xdr:spPr>
        <a:xfrm rot="16200000">
          <a:off x="11849100" y="2362200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17</xdr:col>
      <xdr:colOff>304800</xdr:colOff>
      <xdr:row>76</xdr:row>
      <xdr:rowOff>138112</xdr:rowOff>
    </xdr:from>
    <xdr:to>
      <xdr:col>24</xdr:col>
      <xdr:colOff>704175</xdr:colOff>
      <xdr:row>91</xdr:row>
      <xdr:rowOff>160612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76200</xdr:colOff>
      <xdr:row>83</xdr:row>
      <xdr:rowOff>28575</xdr:rowOff>
    </xdr:from>
    <xdr:to>
      <xdr:col>16</xdr:col>
      <xdr:colOff>609600</xdr:colOff>
      <xdr:row>85</xdr:row>
      <xdr:rowOff>104775</xdr:rowOff>
    </xdr:to>
    <xdr:sp macro="" textlink="">
      <xdr:nvSpPr>
        <xdr:cNvPr id="10" name="9 Flecha abajo"/>
        <xdr:cNvSpPr/>
      </xdr:nvSpPr>
      <xdr:spPr>
        <a:xfrm rot="16200000">
          <a:off x="11687175" y="15906750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17</xdr:col>
      <xdr:colOff>353785</xdr:colOff>
      <xdr:row>25</xdr:row>
      <xdr:rowOff>138795</xdr:rowOff>
    </xdr:from>
    <xdr:to>
      <xdr:col>24</xdr:col>
      <xdr:colOff>705535</xdr:colOff>
      <xdr:row>40</xdr:row>
      <xdr:rowOff>161295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295275</xdr:colOff>
      <xdr:row>49</xdr:row>
      <xdr:rowOff>4762</xdr:rowOff>
    </xdr:from>
    <xdr:to>
      <xdr:col>25</xdr:col>
      <xdr:colOff>317775</xdr:colOff>
      <xdr:row>64</xdr:row>
      <xdr:rowOff>27262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17</xdr:col>
      <xdr:colOff>228600</xdr:colOff>
      <xdr:row>49</xdr:row>
      <xdr:rowOff>4762</xdr:rowOff>
    </xdr:from>
    <xdr:to>
      <xdr:col>21</xdr:col>
      <xdr:colOff>251100</xdr:colOff>
      <xdr:row>64</xdr:row>
      <xdr:rowOff>27262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66675</xdr:colOff>
      <xdr:row>54</xdr:row>
      <xdr:rowOff>0</xdr:rowOff>
    </xdr:from>
    <xdr:to>
      <xdr:col>16</xdr:col>
      <xdr:colOff>600075</xdr:colOff>
      <xdr:row>56</xdr:row>
      <xdr:rowOff>76200</xdr:rowOff>
    </xdr:to>
    <xdr:sp macro="" textlink="">
      <xdr:nvSpPr>
        <xdr:cNvPr id="13" name="12 Flecha abajo"/>
        <xdr:cNvSpPr/>
      </xdr:nvSpPr>
      <xdr:spPr>
        <a:xfrm rot="16200000">
          <a:off x="11677650" y="103536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0.01058</cdr:x>
      <cdr:y>0.91116</cdr:y>
    </cdr:from>
    <cdr:to>
      <cdr:x>0.98601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57150" y="2624138"/>
          <a:ext cx="5267325" cy="2558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PE" sz="750"/>
            <a:t>Fuente: SUNAT                                                                                                                                                             Elaboración: CIE-PERUCÁMARAS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0.90124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595564"/>
          <a:ext cx="5400000" cy="2844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 i="1"/>
            <a:t>*Estimado</a:t>
          </a:r>
          <a:r>
            <a:rPr lang="es-PE" sz="750" i="1" baseline="0"/>
            <a:t> con información a noviembre</a:t>
          </a:r>
          <a:endParaRPr lang="es-PE" sz="750" i="1"/>
        </a:p>
        <a:p xmlns:a="http://schemas.openxmlformats.org/drawingml/2006/main">
          <a:r>
            <a:rPr lang="es-PE" sz="750"/>
            <a:t>Fuente: SUNAT                                                                                                                                                             Elaboración: CIE-PERUCÁMARAS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0.89643</cdr:y>
    </cdr:from>
    <cdr:to>
      <cdr:x>1</cdr:x>
      <cdr:y>0.99519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581728"/>
          <a:ext cx="5400000" cy="2844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 i="1"/>
            <a:t>*Excluye Rentas e Impuestos </a:t>
          </a:r>
          <a:r>
            <a:rPr lang="es-PE" sz="750" i="1" baseline="0"/>
            <a:t> a la Producción y Consumo</a:t>
          </a:r>
          <a:endParaRPr lang="es-PE" sz="750" i="1"/>
        </a:p>
        <a:p xmlns:a="http://schemas.openxmlformats.org/drawingml/2006/main">
          <a:r>
            <a:rPr lang="es-PE" sz="750"/>
            <a:t>Fuente: SUNAT                                                                                                                                                             Elaboración: CIE-PERUCÁMARAS</a:t>
          </a:r>
        </a:p>
      </cdr:txBody>
    </cdr:sp>
  </cdr:relSizeAnchor>
  <cdr:relSizeAnchor xmlns:cdr="http://schemas.openxmlformats.org/drawingml/2006/chartDrawing">
    <cdr:from>
      <cdr:x>0.88353</cdr:x>
      <cdr:y>0.56862</cdr:y>
    </cdr:from>
    <cdr:to>
      <cdr:x>0.90371</cdr:x>
      <cdr:y>0.61862</cdr:y>
    </cdr:to>
    <cdr:sp macro="" textlink="">
      <cdr:nvSpPr>
        <cdr:cNvPr id="3" name="2 Flecha abajo"/>
        <cdr:cNvSpPr/>
      </cdr:nvSpPr>
      <cdr:spPr>
        <a:xfrm xmlns:a="http://schemas.openxmlformats.org/drawingml/2006/main">
          <a:off x="4728993" y="1637617"/>
          <a:ext cx="108000" cy="144000"/>
        </a:xfrm>
        <a:prstGeom xmlns:a="http://schemas.openxmlformats.org/drawingml/2006/main" prst="downArrow">
          <a:avLst/>
        </a:prstGeom>
      </cdr:spPr>
      <cdr:style>
        <a:lnRef xmlns:a="http://schemas.openxmlformats.org/drawingml/2006/main" idx="1">
          <a:schemeClr val="accent2"/>
        </a:lnRef>
        <a:fillRef xmlns:a="http://schemas.openxmlformats.org/drawingml/2006/main" idx="2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0.23287</cdr:x>
      <cdr:y>0.24905</cdr:y>
    </cdr:from>
    <cdr:to>
      <cdr:x>0.25305</cdr:x>
      <cdr:y>0.29905</cdr:y>
    </cdr:to>
    <cdr:sp macro="" textlink="">
      <cdr:nvSpPr>
        <cdr:cNvPr id="5" name="4 Flecha arriba"/>
        <cdr:cNvSpPr/>
      </cdr:nvSpPr>
      <cdr:spPr>
        <a:xfrm xmlns:a="http://schemas.openxmlformats.org/drawingml/2006/main">
          <a:off x="1246416" y="717265"/>
          <a:ext cx="108000" cy="144000"/>
        </a:xfrm>
        <a:prstGeom xmlns:a="http://schemas.openxmlformats.org/drawingml/2006/main" prst="upArrow">
          <a:avLst/>
        </a:prstGeom>
      </cdr:spPr>
      <cdr:style>
        <a:lnRef xmlns:a="http://schemas.openxmlformats.org/drawingml/2006/main" idx="1">
          <a:schemeClr val="accent2"/>
        </a:lnRef>
        <a:fillRef xmlns:a="http://schemas.openxmlformats.org/drawingml/2006/main" idx="2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0.45216</cdr:x>
      <cdr:y>0.43312</cdr:y>
    </cdr:from>
    <cdr:to>
      <cdr:x>0.47234</cdr:x>
      <cdr:y>0.48312</cdr:y>
    </cdr:to>
    <cdr:sp macro="" textlink="">
      <cdr:nvSpPr>
        <cdr:cNvPr id="6" name="1 Flecha arriba"/>
        <cdr:cNvSpPr/>
      </cdr:nvSpPr>
      <cdr:spPr>
        <a:xfrm xmlns:a="http://schemas.openxmlformats.org/drawingml/2006/main">
          <a:off x="2420144" y="1247378"/>
          <a:ext cx="108000" cy="144000"/>
        </a:xfrm>
        <a:prstGeom xmlns:a="http://schemas.openxmlformats.org/drawingml/2006/main" prst="upArrow">
          <a:avLst/>
        </a:prstGeom>
      </cdr:spPr>
      <cdr:style>
        <a:lnRef xmlns:a="http://schemas.openxmlformats.org/drawingml/2006/main" idx="1">
          <a:schemeClr val="accent2"/>
        </a:lnRef>
        <a:fillRef xmlns:a="http://schemas.openxmlformats.org/drawingml/2006/main" idx="2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0.66794</cdr:x>
      <cdr:y>0.64602</cdr:y>
    </cdr:from>
    <cdr:to>
      <cdr:x>0.68812</cdr:x>
      <cdr:y>0.69602</cdr:y>
    </cdr:to>
    <cdr:sp macro="" textlink="">
      <cdr:nvSpPr>
        <cdr:cNvPr id="7" name="1 Flecha arriba"/>
        <cdr:cNvSpPr/>
      </cdr:nvSpPr>
      <cdr:spPr>
        <a:xfrm xmlns:a="http://schemas.openxmlformats.org/drawingml/2006/main">
          <a:off x="3575050" y="1860550"/>
          <a:ext cx="108000" cy="144000"/>
        </a:xfrm>
        <a:prstGeom xmlns:a="http://schemas.openxmlformats.org/drawingml/2006/main" prst="upArrow">
          <a:avLst/>
        </a:prstGeom>
      </cdr:spPr>
      <cdr:style>
        <a:lnRef xmlns:a="http://schemas.openxmlformats.org/drawingml/2006/main" idx="1">
          <a:schemeClr val="accent2"/>
        </a:lnRef>
        <a:fillRef xmlns:a="http://schemas.openxmlformats.org/drawingml/2006/main" idx="2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0.89407</cdr:y>
    </cdr:from>
    <cdr:to>
      <cdr:x>1</cdr:x>
      <cdr:y>0.99283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574925"/>
          <a:ext cx="2880000" cy="2844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 i="1"/>
            <a:t>*Enero-Noviembre</a:t>
          </a:r>
          <a:r>
            <a:rPr lang="es-PE" sz="750" i="1" baseline="0"/>
            <a:t> 2016</a:t>
          </a:r>
          <a:endParaRPr lang="es-PE" sz="750" i="1"/>
        </a:p>
        <a:p xmlns:a="http://schemas.openxmlformats.org/drawingml/2006/main">
          <a:r>
            <a:rPr lang="es-PE" sz="750"/>
            <a:t>Fuente: SUNAT                                          Elaboración: CIE-PERUCÁMARAS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0.87478</cdr:y>
    </cdr:from>
    <cdr:to>
      <cdr:x>1</cdr:x>
      <cdr:y>0.99945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519363"/>
          <a:ext cx="2880000" cy="3590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 i="1"/>
            <a:t>*Incluye</a:t>
          </a:r>
          <a:r>
            <a:rPr lang="es-PE" sz="750" i="1" baseline="0"/>
            <a:t> Renta de Primera Categoría, RE , No domicialiados y otros.</a:t>
          </a:r>
        </a:p>
        <a:p xmlns:a="http://schemas.openxmlformats.org/drawingml/2006/main">
          <a:r>
            <a:rPr lang="es-PE" sz="750" i="1" baseline="0"/>
            <a:t>Enero-Noviembre</a:t>
          </a:r>
          <a:endParaRPr lang="es-PE" sz="750" i="1"/>
        </a:p>
        <a:p xmlns:a="http://schemas.openxmlformats.org/drawingml/2006/main">
          <a:r>
            <a:rPr lang="es-PE" sz="750"/>
            <a:t>Fuente: SUNAT                                          Elaboración: CIE-PERUCÁMARAS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5625</xdr:colOff>
      <xdr:row>4</xdr:row>
      <xdr:rowOff>3027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0000" cy="8654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XFB25"/>
  <sheetViews>
    <sheetView tabSelected="1" zoomScaleNormal="100" workbookViewId="0">
      <selection activeCell="R5" sqref="R5"/>
    </sheetView>
  </sheetViews>
  <sheetFormatPr baseColWidth="10" defaultColWidth="0" defaultRowHeight="15" customHeight="1" zeroHeight="1" x14ac:dyDescent="0.25"/>
  <cols>
    <col min="1" max="18" width="10.28515625" style="1" customWidth="1"/>
    <col min="19" max="19" width="0" style="1" hidden="1"/>
    <col min="20" max="16381" width="11.42578125" style="1" hidden="1"/>
    <col min="16382" max="16382" width="1.5703125" style="1" hidden="1" customWidth="1"/>
    <col min="16383" max="16383" width="3.7109375" style="1" hidden="1" customWidth="1"/>
    <col min="16384" max="16384" width="3.7109375" style="1" hidden="1"/>
  </cols>
  <sheetData>
    <row r="1" spans="1:18" x14ac:dyDescent="0.25"/>
    <row r="2" spans="1:18" ht="20.25" x14ac:dyDescent="0.3">
      <c r="A2" s="114" t="s">
        <v>32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</row>
    <row r="3" spans="1:18" ht="20.25" x14ac:dyDescent="0.25">
      <c r="A3" s="115" t="s">
        <v>95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</row>
    <row r="4" spans="1:18" x14ac:dyDescent="0.25">
      <c r="A4" s="116" t="s">
        <v>96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</row>
    <row r="5" spans="1:18" x14ac:dyDescent="0.25"/>
    <row r="6" spans="1:18" x14ac:dyDescent="0.25"/>
    <row r="7" spans="1:18" x14ac:dyDescent="0.25"/>
    <row r="8" spans="1:18" x14ac:dyDescent="0.25"/>
    <row r="9" spans="1:18" x14ac:dyDescent="0.25"/>
    <row r="10" spans="1:18" x14ac:dyDescent="0.25"/>
    <row r="11" spans="1:18" x14ac:dyDescent="0.25"/>
    <row r="12" spans="1:18" x14ac:dyDescent="0.25"/>
    <row r="13" spans="1:18" x14ac:dyDescent="0.25"/>
    <row r="14" spans="1:18" x14ac:dyDescent="0.25"/>
    <row r="15" spans="1:18" x14ac:dyDescent="0.25"/>
    <row r="16" spans="1:18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hidden="1" x14ac:dyDescent="0.25"/>
  </sheetData>
  <mergeCells count="3">
    <mergeCell ref="A2:R2"/>
    <mergeCell ref="A3:R3"/>
    <mergeCell ref="A4:R4"/>
  </mergeCells>
  <pageMargins left="0.7" right="0.7" top="0.75" bottom="0.75" header="0.3" footer="0.3"/>
  <pageSetup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8"/>
  <sheetViews>
    <sheetView zoomScaleNormal="100" workbookViewId="0">
      <selection activeCell="H21" sqref="H21"/>
    </sheetView>
  </sheetViews>
  <sheetFormatPr baseColWidth="10" defaultColWidth="0" defaultRowHeight="15" x14ac:dyDescent="0.25"/>
  <cols>
    <col min="1" max="1" width="10.7109375" style="2" customWidth="1"/>
    <col min="2" max="16" width="10.85546875" style="2" customWidth="1"/>
    <col min="17" max="17" width="10.7109375" style="2" customWidth="1"/>
    <col min="18" max="18" width="10.7109375" style="2" hidden="1" customWidth="1"/>
    <col min="19" max="24" width="12.7109375" style="2" hidden="1" customWidth="1"/>
    <col min="25" max="16384" width="11.42578125" style="2" hidden="1"/>
  </cols>
  <sheetData>
    <row r="1" spans="2:24" s="1" customFormat="1" ht="27" customHeight="1" x14ac:dyDescent="0.25">
      <c r="B1" s="141" t="s">
        <v>67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</row>
    <row r="2" spans="2:24" x14ac:dyDescent="0.25">
      <c r="B2" s="24" t="str">
        <f>+B7</f>
        <v>1. Recaudación Tributos Internos</v>
      </c>
      <c r="C2" s="46"/>
      <c r="D2" s="46"/>
      <c r="E2" s="46"/>
      <c r="F2" s="46"/>
      <c r="G2" s="46"/>
      <c r="H2" s="46"/>
      <c r="I2" s="14"/>
      <c r="J2" s="24" t="str">
        <f>+B55</f>
        <v>3. Ingresos Tributarios recaudados por la SUNAT, 2004-2016</v>
      </c>
      <c r="K2" s="14"/>
      <c r="L2" s="46"/>
      <c r="M2" s="17"/>
      <c r="N2" s="17"/>
      <c r="O2" s="17"/>
      <c r="P2" s="17"/>
    </row>
    <row r="3" spans="2:24" x14ac:dyDescent="0.25">
      <c r="B3" s="24" t="str">
        <f>+B27</f>
        <v>2. Recaudación Tributos Internos - Detalle de cargas Tributarias</v>
      </c>
      <c r="C3" s="15"/>
      <c r="D3" s="15"/>
      <c r="E3" s="15"/>
      <c r="F3" s="14"/>
      <c r="G3" s="14"/>
      <c r="H3" s="16"/>
      <c r="I3" s="14"/>
      <c r="J3" s="14"/>
      <c r="K3" s="14"/>
      <c r="L3" s="17"/>
      <c r="M3" s="17"/>
      <c r="N3" s="17"/>
      <c r="O3" s="17"/>
      <c r="P3" s="17"/>
    </row>
    <row r="4" spans="2:24" ht="11.25" customHeight="1" x14ac:dyDescent="0.25">
      <c r="B4" s="18"/>
      <c r="C4" s="19"/>
      <c r="D4" s="19"/>
      <c r="E4" s="19"/>
      <c r="F4" s="18"/>
      <c r="G4" s="20"/>
      <c r="H4" s="20"/>
      <c r="I4" s="21"/>
      <c r="J4" s="21"/>
      <c r="K4" s="21"/>
      <c r="L4" s="21"/>
      <c r="M4" s="21"/>
      <c r="N4" s="21"/>
      <c r="O4" s="21"/>
      <c r="P4" s="21"/>
    </row>
    <row r="5" spans="2:24" x14ac:dyDescent="0.25">
      <c r="B5" s="7"/>
      <c r="C5" s="9"/>
      <c r="D5" s="9"/>
      <c r="E5" s="9"/>
      <c r="F5" s="9"/>
      <c r="G5" s="6"/>
      <c r="H5" s="6"/>
    </row>
    <row r="6" spans="2:24" x14ac:dyDescent="0.25">
      <c r="B6" s="7"/>
      <c r="C6" s="9"/>
      <c r="D6" s="9"/>
      <c r="E6" s="9"/>
      <c r="F6" s="9"/>
      <c r="G6" s="6"/>
      <c r="H6" s="6"/>
    </row>
    <row r="7" spans="2:24" x14ac:dyDescent="0.25">
      <c r="B7" s="31" t="s">
        <v>34</v>
      </c>
      <c r="C7" s="12"/>
      <c r="D7" s="12"/>
      <c r="E7" s="12"/>
      <c r="F7" s="12"/>
      <c r="G7" s="13"/>
      <c r="H7" s="13"/>
      <c r="I7" s="13"/>
      <c r="J7" s="13"/>
      <c r="K7" s="13"/>
      <c r="L7" s="13"/>
      <c r="M7" s="13"/>
      <c r="N7" s="13"/>
      <c r="O7" s="13"/>
      <c r="P7" s="47"/>
    </row>
    <row r="8" spans="2:24" ht="15" customHeight="1" x14ac:dyDescent="0.25">
      <c r="B8" s="32"/>
      <c r="C8" s="118" t="str">
        <f>+CONCATENATE("Entre enero y noviembre del 2016 en la región se ha logrado recaudar S/ ", FIXED(H21,1)," millones por tributos internos, superior en ",FIXED(100*M21,1),"% respecto a lo recaudado en el mismo periodo del 2015. Es así que se recaudaron S/ ",FIXED(H14,1)," millones por Impuesto a la Renta, S/ ", FIXED(H17,1)," millones por Impuesto a la producción y el Consumo y solo S/ ",FIXED(H20,1)," millones por otros conceptos.")</f>
        <v>Entre enero y noviembre del 2016 en la región se ha logrado recaudar S/ 444.6 millones por tributos internos, superior en 9.1% respecto a lo recaudado en el mismo periodo del 2015. Es así que se recaudaron S/ 232.9 millones por Impuesto a la Renta, S/ 147.4 millones por Impuesto a la producción y el Consumo y solo S/ 64.3 millones por otros conceptos.</v>
      </c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48"/>
      <c r="S8" s="3"/>
      <c r="T8" s="3"/>
      <c r="U8" s="3"/>
      <c r="V8" s="3"/>
      <c r="W8" s="3"/>
      <c r="X8" s="3"/>
    </row>
    <row r="9" spans="2:24" x14ac:dyDescent="0.25">
      <c r="B9" s="33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48"/>
      <c r="R9" s="4"/>
      <c r="S9" s="3"/>
      <c r="T9" s="3"/>
      <c r="U9" s="3"/>
      <c r="V9" s="3"/>
      <c r="W9" s="3"/>
      <c r="X9" s="3"/>
    </row>
    <row r="10" spans="2:24" x14ac:dyDescent="0.25">
      <c r="B10" s="33"/>
      <c r="C10" s="11"/>
      <c r="D10" s="11"/>
      <c r="E10" s="129" t="s">
        <v>45</v>
      </c>
      <c r="F10" s="129"/>
      <c r="G10" s="129"/>
      <c r="H10" s="129"/>
      <c r="I10" s="129"/>
      <c r="J10" s="129"/>
      <c r="K10" s="129"/>
      <c r="L10" s="129"/>
      <c r="M10" s="129"/>
      <c r="N10" s="11"/>
      <c r="O10" s="11"/>
      <c r="P10" s="48"/>
    </row>
    <row r="11" spans="2:24" ht="15" customHeight="1" x14ac:dyDescent="0.25">
      <c r="B11" s="33"/>
      <c r="C11" s="11"/>
      <c r="D11" s="11"/>
      <c r="E11" s="130"/>
      <c r="F11" s="130"/>
      <c r="G11" s="130"/>
      <c r="H11" s="130"/>
      <c r="I11" s="130"/>
      <c r="J11" s="130"/>
      <c r="K11" s="130"/>
      <c r="L11" s="130"/>
      <c r="M11" s="130"/>
      <c r="N11" s="11"/>
      <c r="O11" s="11"/>
      <c r="P11" s="48"/>
    </row>
    <row r="12" spans="2:24" x14ac:dyDescent="0.25">
      <c r="B12" s="33"/>
      <c r="C12" s="11"/>
      <c r="D12" s="11"/>
      <c r="E12" s="131" t="s">
        <v>46</v>
      </c>
      <c r="F12" s="132"/>
      <c r="G12" s="133"/>
      <c r="H12" s="137" t="s">
        <v>37</v>
      </c>
      <c r="I12" s="137"/>
      <c r="J12" s="137" t="s">
        <v>38</v>
      </c>
      <c r="K12" s="137"/>
      <c r="L12" s="138" t="s">
        <v>42</v>
      </c>
      <c r="M12" s="138"/>
      <c r="N12" s="11"/>
      <c r="O12" s="11"/>
      <c r="P12" s="48"/>
    </row>
    <row r="13" spans="2:24" x14ac:dyDescent="0.25">
      <c r="B13" s="33"/>
      <c r="C13" s="11"/>
      <c r="D13" s="11"/>
      <c r="E13" s="142"/>
      <c r="F13" s="143"/>
      <c r="G13" s="144"/>
      <c r="H13" s="29" t="s">
        <v>20</v>
      </c>
      <c r="I13" s="29" t="s">
        <v>40</v>
      </c>
      <c r="J13" s="29" t="s">
        <v>20</v>
      </c>
      <c r="K13" s="29" t="s">
        <v>40</v>
      </c>
      <c r="L13" s="29" t="s">
        <v>20</v>
      </c>
      <c r="M13" s="29" t="s">
        <v>41</v>
      </c>
      <c r="N13" s="11"/>
      <c r="O13" s="11"/>
      <c r="P13" s="48"/>
    </row>
    <row r="14" spans="2:24" x14ac:dyDescent="0.25">
      <c r="B14" s="33"/>
      <c r="C14" s="11"/>
      <c r="D14" s="11"/>
      <c r="E14" s="125" t="s">
        <v>0</v>
      </c>
      <c r="F14" s="125"/>
      <c r="G14" s="125"/>
      <c r="H14" s="35">
        <v>232.88800626</v>
      </c>
      <c r="I14" s="30">
        <f>+H14/H$21</f>
        <v>0.52385513896854419</v>
      </c>
      <c r="J14" s="35">
        <v>208.09892748999997</v>
      </c>
      <c r="K14" s="30">
        <f>+J14/J$21</f>
        <v>0.51058336933398929</v>
      </c>
      <c r="L14" s="38">
        <f>+H14-J14</f>
        <v>24.789078770000032</v>
      </c>
      <c r="M14" s="30">
        <f>+H14/J14-1</f>
        <v>0.11912160754019863</v>
      </c>
      <c r="N14" s="11"/>
      <c r="O14" s="11"/>
      <c r="P14" s="48"/>
    </row>
    <row r="15" spans="2:24" x14ac:dyDescent="0.25">
      <c r="B15" s="33"/>
      <c r="C15" s="11"/>
      <c r="D15" s="11"/>
      <c r="E15" s="139" t="s">
        <v>35</v>
      </c>
      <c r="F15" s="139"/>
      <c r="G15" s="139"/>
      <c r="H15" s="36">
        <v>144.58229633999997</v>
      </c>
      <c r="I15" s="45">
        <f t="shared" ref="I15:K21" si="0">+H15/H$21</f>
        <v>0.32522146656631312</v>
      </c>
      <c r="J15" s="36">
        <v>122.78468503999997</v>
      </c>
      <c r="K15" s="45">
        <f t="shared" si="0"/>
        <v>0.30125968906470441</v>
      </c>
      <c r="L15" s="36">
        <f t="shared" ref="L15:L21" si="1">+H15-J15</f>
        <v>21.7976113</v>
      </c>
      <c r="M15" s="45">
        <f t="shared" ref="M15:M21" si="2">+H15/J15-1</f>
        <v>0.17752711824686385</v>
      </c>
      <c r="N15" s="11"/>
      <c r="O15" s="11"/>
      <c r="P15" s="48"/>
    </row>
    <row r="16" spans="2:24" x14ac:dyDescent="0.25">
      <c r="B16" s="33"/>
      <c r="C16" s="11"/>
      <c r="D16" s="11"/>
      <c r="E16" s="139" t="s">
        <v>36</v>
      </c>
      <c r="F16" s="139"/>
      <c r="G16" s="139"/>
      <c r="H16" s="36">
        <v>31.824639879999999</v>
      </c>
      <c r="I16" s="45">
        <f t="shared" si="0"/>
        <v>7.1585915542378489E-2</v>
      </c>
      <c r="J16" s="36">
        <v>26.144182840000003</v>
      </c>
      <c r="K16" s="45">
        <f t="shared" si="0"/>
        <v>6.4146341953504452E-2</v>
      </c>
      <c r="L16" s="36">
        <f t="shared" si="1"/>
        <v>5.6804570399999967</v>
      </c>
      <c r="M16" s="45">
        <f t="shared" si="2"/>
        <v>0.21727422405067598</v>
      </c>
      <c r="N16" s="11"/>
      <c r="O16" s="11"/>
      <c r="P16" s="48"/>
    </row>
    <row r="17" spans="2:16" x14ac:dyDescent="0.25">
      <c r="B17" s="33"/>
      <c r="C17" s="11"/>
      <c r="D17" s="11"/>
      <c r="E17" s="125" t="s">
        <v>44</v>
      </c>
      <c r="F17" s="125"/>
      <c r="G17" s="125"/>
      <c r="H17" s="35">
        <v>147.35161494999997</v>
      </c>
      <c r="I17" s="30">
        <f t="shared" si="0"/>
        <v>0.33145073448176826</v>
      </c>
      <c r="J17" s="35">
        <v>131.8929042899999</v>
      </c>
      <c r="K17" s="30">
        <f t="shared" si="0"/>
        <v>0.32360725870088686</v>
      </c>
      <c r="L17" s="38">
        <f t="shared" si="1"/>
        <v>15.458710660000065</v>
      </c>
      <c r="M17" s="30">
        <f t="shared" si="2"/>
        <v>0.11720653770736744</v>
      </c>
      <c r="N17" s="11"/>
      <c r="O17" s="11"/>
      <c r="P17" s="48"/>
    </row>
    <row r="18" spans="2:16" x14ac:dyDescent="0.25">
      <c r="B18" s="33"/>
      <c r="C18" s="11"/>
      <c r="D18" s="11"/>
      <c r="E18" s="139" t="s">
        <v>10</v>
      </c>
      <c r="F18" s="139"/>
      <c r="G18" s="139"/>
      <c r="H18" s="37">
        <v>147.28224995999997</v>
      </c>
      <c r="I18" s="25">
        <f t="shared" si="0"/>
        <v>0.33129470580919063</v>
      </c>
      <c r="J18" s="37">
        <v>131.82791027999991</v>
      </c>
      <c r="K18" s="25">
        <f t="shared" si="0"/>
        <v>0.32344779194624002</v>
      </c>
      <c r="L18" s="39">
        <f t="shared" si="1"/>
        <v>15.454339680000061</v>
      </c>
      <c r="M18" s="25">
        <f t="shared" si="2"/>
        <v>0.11723116635297748</v>
      </c>
      <c r="N18" s="11"/>
      <c r="O18" s="11"/>
      <c r="P18" s="48"/>
    </row>
    <row r="19" spans="2:16" x14ac:dyDescent="0.25">
      <c r="B19" s="33"/>
      <c r="C19" s="11"/>
      <c r="D19" s="11"/>
      <c r="E19" s="139" t="s">
        <v>11</v>
      </c>
      <c r="F19" s="139"/>
      <c r="G19" s="139"/>
      <c r="H19" s="37">
        <v>6.9364990000000001E-2</v>
      </c>
      <c r="I19" s="25">
        <f t="shared" si="0"/>
        <v>1.5602867257764327E-4</v>
      </c>
      <c r="J19" s="37">
        <v>6.4994010000000005E-2</v>
      </c>
      <c r="K19" s="25">
        <f t="shared" si="0"/>
        <v>1.5946675464688142E-4</v>
      </c>
      <c r="L19" s="39">
        <f t="shared" si="1"/>
        <v>4.3709799999999965E-3</v>
      </c>
      <c r="M19" s="25">
        <f t="shared" si="2"/>
        <v>6.7252043688333707E-2</v>
      </c>
      <c r="N19" s="11"/>
      <c r="O19" s="11"/>
      <c r="P19" s="48"/>
    </row>
    <row r="20" spans="2:16" x14ac:dyDescent="0.25">
      <c r="B20" s="33"/>
      <c r="C20" s="11"/>
      <c r="D20" s="11"/>
      <c r="E20" s="125" t="s">
        <v>12</v>
      </c>
      <c r="F20" s="125"/>
      <c r="G20" s="125"/>
      <c r="H20" s="35">
        <v>64.326040050000003</v>
      </c>
      <c r="I20" s="30">
        <f t="shared" si="0"/>
        <v>0.14469412654968763</v>
      </c>
      <c r="J20" s="35">
        <v>67.579076299999997</v>
      </c>
      <c r="K20" s="30">
        <f t="shared" si="0"/>
        <v>0.16580937196512385</v>
      </c>
      <c r="L20" s="38">
        <f t="shared" si="1"/>
        <v>-3.2530362499999939</v>
      </c>
      <c r="M20" s="30">
        <f t="shared" si="2"/>
        <v>-4.8136737406101471E-2</v>
      </c>
      <c r="N20" s="11"/>
      <c r="O20" s="11"/>
      <c r="P20" s="48"/>
    </row>
    <row r="21" spans="2:16" x14ac:dyDescent="0.25">
      <c r="B21" s="33"/>
      <c r="C21" s="11"/>
      <c r="D21" s="11"/>
      <c r="E21" s="126" t="s">
        <v>16</v>
      </c>
      <c r="F21" s="127"/>
      <c r="G21" s="128"/>
      <c r="H21" s="60">
        <v>444.56566125999996</v>
      </c>
      <c r="I21" s="27">
        <f t="shared" si="0"/>
        <v>1</v>
      </c>
      <c r="J21" s="60">
        <v>407.57090807999987</v>
      </c>
      <c r="K21" s="27">
        <f t="shared" si="0"/>
        <v>1</v>
      </c>
      <c r="L21" s="61">
        <f t="shared" si="1"/>
        <v>36.994753180000089</v>
      </c>
      <c r="M21" s="27">
        <f t="shared" si="2"/>
        <v>9.0768875909903235E-2</v>
      </c>
      <c r="N21" s="11"/>
      <c r="O21" s="11"/>
      <c r="P21" s="48"/>
    </row>
    <row r="22" spans="2:16" x14ac:dyDescent="0.25">
      <c r="B22" s="33"/>
      <c r="C22" s="11"/>
      <c r="D22" s="11"/>
      <c r="E22" s="44" t="s">
        <v>47</v>
      </c>
      <c r="F22" s="40"/>
      <c r="G22" s="40"/>
      <c r="H22" s="41"/>
      <c r="I22" s="42"/>
      <c r="J22" s="41"/>
      <c r="K22" s="42"/>
      <c r="L22" s="43"/>
      <c r="M22" s="42"/>
      <c r="N22" s="11"/>
      <c r="O22" s="11"/>
      <c r="P22" s="48"/>
    </row>
    <row r="23" spans="2:16" x14ac:dyDescent="0.25">
      <c r="B23" s="33"/>
      <c r="C23" s="11"/>
      <c r="D23" s="11"/>
      <c r="E23" s="120" t="s">
        <v>43</v>
      </c>
      <c r="F23" s="120"/>
      <c r="G23" s="120"/>
      <c r="H23" s="120"/>
      <c r="I23" s="120"/>
      <c r="J23" s="120"/>
      <c r="K23" s="120"/>
      <c r="L23" s="120"/>
      <c r="M23" s="120"/>
      <c r="N23" s="11"/>
      <c r="O23" s="11"/>
      <c r="P23" s="48"/>
    </row>
    <row r="24" spans="2:16" x14ac:dyDescent="0.25">
      <c r="B24" s="22"/>
      <c r="C24" s="23"/>
      <c r="D24" s="23"/>
      <c r="E24" s="23"/>
      <c r="F24" s="34"/>
      <c r="G24" s="34"/>
      <c r="H24" s="34"/>
      <c r="I24" s="34"/>
      <c r="J24" s="34"/>
      <c r="K24" s="34"/>
      <c r="L24" s="23"/>
      <c r="M24" s="23"/>
      <c r="N24" s="23"/>
      <c r="O24" s="23"/>
      <c r="P24" s="49"/>
    </row>
    <row r="25" spans="2:16" x14ac:dyDescent="0.25">
      <c r="F25" s="8"/>
      <c r="G25" s="8"/>
      <c r="H25" s="8"/>
      <c r="I25" s="8"/>
      <c r="J25" s="8"/>
      <c r="K25" s="8"/>
    </row>
    <row r="27" spans="2:16" x14ac:dyDescent="0.25">
      <c r="B27" s="31" t="s">
        <v>48</v>
      </c>
      <c r="C27" s="12"/>
      <c r="D27" s="12"/>
      <c r="E27" s="12"/>
      <c r="F27" s="12"/>
      <c r="G27" s="13"/>
      <c r="H27" s="13"/>
      <c r="I27" s="13"/>
      <c r="J27" s="13"/>
      <c r="K27" s="13"/>
      <c r="L27" s="13"/>
      <c r="M27" s="13"/>
      <c r="N27" s="13"/>
      <c r="O27" s="13"/>
      <c r="P27" s="47"/>
    </row>
    <row r="28" spans="2:16" x14ac:dyDescent="0.25">
      <c r="B28" s="32"/>
      <c r="C28" s="118" t="str">
        <f>+CONCATENATE("Durante el periodo de referencia del 2016 los impuestos a la producción y consumo representaron  ",FIXED(I44*100,1),"% del total recaudado, casi en su totalidad por el Impuesto General a las Ventas (IGV). Mientras que el Impuesto a la Renta de Tercera Categoría Alcanzó una participación de ",FIXED(I37*100,1),"% y el Impuesto de Quinta Categoría de ",FIXED(I39*100,1),"%, entre las principales.")</f>
        <v>Durante el periodo de referencia del 2016 los impuestos a la producción y consumo representaron  33.1% del total recaudado, casi en su totalidad por el Impuesto General a las Ventas (IGV). Mientras que el Impuesto a la Renta de Tercera Categoría Alcanzó una participación de 32.5% y el Impuesto de Quinta Categoría de 7.2%, entre las principales.</v>
      </c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48"/>
    </row>
    <row r="29" spans="2:16" x14ac:dyDescent="0.25">
      <c r="B29" s="33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48"/>
    </row>
    <row r="30" spans="2:16" x14ac:dyDescent="0.25">
      <c r="B30" s="33"/>
      <c r="C30" s="11"/>
      <c r="D30" s="11"/>
      <c r="E30" s="129" t="s">
        <v>45</v>
      </c>
      <c r="F30" s="129"/>
      <c r="G30" s="129"/>
      <c r="H30" s="129"/>
      <c r="I30" s="129"/>
      <c r="J30" s="129"/>
      <c r="K30" s="129"/>
      <c r="L30" s="129"/>
      <c r="M30" s="129"/>
      <c r="N30" s="11"/>
      <c r="O30" s="11"/>
      <c r="P30" s="48"/>
    </row>
    <row r="31" spans="2:16" x14ac:dyDescent="0.25">
      <c r="B31" s="33"/>
      <c r="C31" s="11"/>
      <c r="D31" s="11"/>
      <c r="E31" s="130"/>
      <c r="F31" s="130"/>
      <c r="G31" s="130"/>
      <c r="H31" s="130"/>
      <c r="I31" s="130"/>
      <c r="J31" s="130"/>
      <c r="K31" s="130"/>
      <c r="L31" s="130"/>
      <c r="M31" s="130"/>
      <c r="N31" s="11"/>
      <c r="O31" s="11"/>
      <c r="P31" s="48"/>
    </row>
    <row r="32" spans="2:16" x14ac:dyDescent="0.25">
      <c r="B32" s="33"/>
      <c r="C32" s="11"/>
      <c r="D32" s="11"/>
      <c r="E32" s="131" t="s">
        <v>21</v>
      </c>
      <c r="F32" s="132"/>
      <c r="G32" s="133"/>
      <c r="H32" s="137" t="s">
        <v>37</v>
      </c>
      <c r="I32" s="137"/>
      <c r="J32" s="137" t="s">
        <v>38</v>
      </c>
      <c r="K32" s="137"/>
      <c r="L32" s="138" t="s">
        <v>42</v>
      </c>
      <c r="M32" s="138"/>
      <c r="N32" s="11"/>
      <c r="O32" s="11"/>
      <c r="P32" s="48"/>
    </row>
    <row r="33" spans="2:16" x14ac:dyDescent="0.25">
      <c r="B33" s="33"/>
      <c r="C33" s="11"/>
      <c r="D33" s="11"/>
      <c r="E33" s="134"/>
      <c r="F33" s="135"/>
      <c r="G33" s="136"/>
      <c r="H33" s="50" t="s">
        <v>20</v>
      </c>
      <c r="I33" s="50" t="s">
        <v>40</v>
      </c>
      <c r="J33" s="50" t="s">
        <v>20</v>
      </c>
      <c r="K33" s="50" t="s">
        <v>40</v>
      </c>
      <c r="L33" s="50" t="s">
        <v>20</v>
      </c>
      <c r="M33" s="50" t="s">
        <v>41</v>
      </c>
      <c r="N33" s="11"/>
      <c r="O33" s="11"/>
      <c r="P33" s="48"/>
    </row>
    <row r="34" spans="2:16" x14ac:dyDescent="0.25">
      <c r="B34" s="33"/>
      <c r="C34" s="51"/>
      <c r="D34" s="52"/>
      <c r="E34" s="124" t="s">
        <v>0</v>
      </c>
      <c r="F34" s="124"/>
      <c r="G34" s="124"/>
      <c r="H34" s="59">
        <v>232.88800626</v>
      </c>
      <c r="I34" s="57">
        <f>+H34/H$50</f>
        <v>0.52385513896854408</v>
      </c>
      <c r="J34" s="59">
        <v>208.09892748999997</v>
      </c>
      <c r="K34" s="57">
        <f>+J34/J$50</f>
        <v>0.51058336933398929</v>
      </c>
      <c r="L34" s="58">
        <f>+H34-J34</f>
        <v>24.789078770000032</v>
      </c>
      <c r="M34" s="57">
        <f>+H34/J34-1</f>
        <v>0.11912160754019863</v>
      </c>
      <c r="N34" s="11"/>
      <c r="O34" s="11"/>
      <c r="P34" s="48"/>
    </row>
    <row r="35" spans="2:16" x14ac:dyDescent="0.25">
      <c r="B35" s="33"/>
      <c r="C35" s="53"/>
      <c r="D35" s="54"/>
      <c r="E35" s="121" t="s">
        <v>5</v>
      </c>
      <c r="F35" s="121"/>
      <c r="G35" s="121"/>
      <c r="H35" s="55">
        <v>8.06402587</v>
      </c>
      <c r="I35" s="45">
        <f t="shared" ref="I35:K50" si="3">+H35/H$50</f>
        <v>1.8139110985640951E-2</v>
      </c>
      <c r="J35" s="55">
        <v>7.06196834</v>
      </c>
      <c r="K35" s="45">
        <f t="shared" si="3"/>
        <v>1.7326968632937475E-2</v>
      </c>
      <c r="L35" s="36">
        <f t="shared" ref="L35:L50" si="4">+H35-J35</f>
        <v>1.0020575300000001</v>
      </c>
      <c r="M35" s="45">
        <f t="shared" ref="M35:M50" si="5">+H35/J35-1</f>
        <v>0.14189493378555706</v>
      </c>
      <c r="N35" s="11"/>
      <c r="O35" s="11"/>
      <c r="P35" s="48"/>
    </row>
    <row r="36" spans="2:16" x14ac:dyDescent="0.25">
      <c r="B36" s="33"/>
      <c r="C36" s="53"/>
      <c r="D36" s="54"/>
      <c r="E36" s="121" t="s">
        <v>6</v>
      </c>
      <c r="F36" s="121"/>
      <c r="G36" s="121"/>
      <c r="H36" s="55">
        <v>7.9703497400000005</v>
      </c>
      <c r="I36" s="45">
        <f t="shared" si="3"/>
        <v>1.7928397162772804E-2</v>
      </c>
      <c r="J36" s="55">
        <v>6.2515888300000002</v>
      </c>
      <c r="K36" s="45">
        <f t="shared" si="3"/>
        <v>1.5338653240610858E-2</v>
      </c>
      <c r="L36" s="36">
        <f t="shared" si="4"/>
        <v>1.7187609100000003</v>
      </c>
      <c r="M36" s="45">
        <f t="shared" si="5"/>
        <v>0.27493185440348289</v>
      </c>
      <c r="N36" s="11"/>
      <c r="O36" s="11"/>
      <c r="P36" s="48"/>
    </row>
    <row r="37" spans="2:16" x14ac:dyDescent="0.25">
      <c r="B37" s="33"/>
      <c r="C37" s="53"/>
      <c r="D37" s="54"/>
      <c r="E37" s="121" t="s">
        <v>1</v>
      </c>
      <c r="F37" s="121"/>
      <c r="G37" s="121"/>
      <c r="H37" s="55">
        <v>144.58229633999997</v>
      </c>
      <c r="I37" s="45">
        <f t="shared" si="3"/>
        <v>0.32522146656631312</v>
      </c>
      <c r="J37" s="55">
        <v>122.78468503999997</v>
      </c>
      <c r="K37" s="45">
        <f t="shared" si="3"/>
        <v>0.30125968906470441</v>
      </c>
      <c r="L37" s="36">
        <f t="shared" si="4"/>
        <v>21.7976113</v>
      </c>
      <c r="M37" s="45">
        <f t="shared" si="5"/>
        <v>0.17752711824686385</v>
      </c>
      <c r="N37" s="11"/>
      <c r="O37" s="11"/>
      <c r="P37" s="48"/>
    </row>
    <row r="38" spans="2:16" x14ac:dyDescent="0.25">
      <c r="B38" s="33"/>
      <c r="C38" s="53"/>
      <c r="D38" s="54"/>
      <c r="E38" s="121" t="s">
        <v>4</v>
      </c>
      <c r="F38" s="121"/>
      <c r="G38" s="121"/>
      <c r="H38" s="55">
        <v>7.0797489700000016</v>
      </c>
      <c r="I38" s="45">
        <f t="shared" si="3"/>
        <v>1.5925091807438264E-2</v>
      </c>
      <c r="J38" s="55">
        <v>5.5876458700000002</v>
      </c>
      <c r="K38" s="45">
        <f t="shared" si="3"/>
        <v>1.3709628825871034E-2</v>
      </c>
      <c r="L38" s="36">
        <f t="shared" si="4"/>
        <v>1.4921031000000013</v>
      </c>
      <c r="M38" s="45">
        <f t="shared" si="5"/>
        <v>0.26703608902831233</v>
      </c>
      <c r="N38" s="11"/>
      <c r="O38" s="11"/>
      <c r="P38" s="48"/>
    </row>
    <row r="39" spans="2:16" x14ac:dyDescent="0.25">
      <c r="B39" s="33"/>
      <c r="C39" s="53"/>
      <c r="D39" s="54"/>
      <c r="E39" s="121" t="s">
        <v>2</v>
      </c>
      <c r="F39" s="121"/>
      <c r="G39" s="121"/>
      <c r="H39" s="55">
        <v>31.824639879999999</v>
      </c>
      <c r="I39" s="45">
        <f t="shared" si="3"/>
        <v>7.1585915542378475E-2</v>
      </c>
      <c r="J39" s="55">
        <v>26.144182840000003</v>
      </c>
      <c r="K39" s="45">
        <f t="shared" si="3"/>
        <v>6.4146341953504452E-2</v>
      </c>
      <c r="L39" s="36">
        <f t="shared" si="4"/>
        <v>5.6804570399999967</v>
      </c>
      <c r="M39" s="45">
        <f t="shared" si="5"/>
        <v>0.21727422405067598</v>
      </c>
      <c r="N39" s="11"/>
      <c r="O39" s="11"/>
      <c r="P39" s="48"/>
    </row>
    <row r="40" spans="2:16" x14ac:dyDescent="0.25">
      <c r="B40" s="33"/>
      <c r="C40" s="53"/>
      <c r="D40" s="54"/>
      <c r="E40" s="121" t="s">
        <v>7</v>
      </c>
      <c r="F40" s="121"/>
      <c r="G40" s="121"/>
      <c r="H40" s="55">
        <v>3.0043940300000003</v>
      </c>
      <c r="I40" s="45">
        <f t="shared" si="3"/>
        <v>6.7580433933760549E-3</v>
      </c>
      <c r="J40" s="55">
        <v>2.3600640899999998</v>
      </c>
      <c r="K40" s="45">
        <f t="shared" si="3"/>
        <v>5.7905607176868372E-3</v>
      </c>
      <c r="L40" s="36">
        <f t="shared" si="4"/>
        <v>0.64432994000000043</v>
      </c>
      <c r="M40" s="45">
        <f t="shared" si="5"/>
        <v>0.27301374684278201</v>
      </c>
      <c r="N40" s="11"/>
      <c r="O40" s="11"/>
      <c r="P40" s="48"/>
    </row>
    <row r="41" spans="2:16" x14ac:dyDescent="0.25">
      <c r="B41" s="33"/>
      <c r="C41" s="53"/>
      <c r="D41" s="54"/>
      <c r="E41" s="121" t="s">
        <v>3</v>
      </c>
      <c r="F41" s="121"/>
      <c r="G41" s="121"/>
      <c r="H41" s="55">
        <v>20.867429969999996</v>
      </c>
      <c r="I41" s="45">
        <f t="shared" si="3"/>
        <v>4.6938915414332635E-2</v>
      </c>
      <c r="J41" s="55">
        <v>29.467213429999997</v>
      </c>
      <c r="K41" s="45">
        <f t="shared" si="3"/>
        <v>7.229959951954186E-2</v>
      </c>
      <c r="L41" s="36">
        <f t="shared" si="4"/>
        <v>-8.5997834600000012</v>
      </c>
      <c r="M41" s="45">
        <f t="shared" si="5"/>
        <v>-0.29184243974846735</v>
      </c>
      <c r="N41" s="11"/>
      <c r="O41" s="11"/>
      <c r="P41" s="48"/>
    </row>
    <row r="42" spans="2:16" x14ac:dyDescent="0.25">
      <c r="B42" s="33"/>
      <c r="C42" s="53"/>
      <c r="D42" s="54"/>
      <c r="E42" s="121" t="s">
        <v>50</v>
      </c>
      <c r="F42" s="121"/>
      <c r="G42" s="121"/>
      <c r="H42" s="55">
        <v>6.9813764100000011</v>
      </c>
      <c r="I42" s="45">
        <f t="shared" si="3"/>
        <v>1.5703813898296139E-2</v>
      </c>
      <c r="J42" s="55">
        <v>5.7297803199999997</v>
      </c>
      <c r="K42" s="45">
        <f t="shared" si="3"/>
        <v>1.4058364339574827E-2</v>
      </c>
      <c r="L42" s="36">
        <f t="shared" si="4"/>
        <v>1.2515960900000014</v>
      </c>
      <c r="M42" s="45">
        <f t="shared" si="5"/>
        <v>0.21843701156068085</v>
      </c>
      <c r="N42" s="11"/>
      <c r="O42" s="11"/>
      <c r="P42" s="48"/>
    </row>
    <row r="43" spans="2:16" x14ac:dyDescent="0.25">
      <c r="B43" s="33"/>
      <c r="C43" s="53"/>
      <c r="D43" s="54"/>
      <c r="E43" s="121" t="s">
        <v>8</v>
      </c>
      <c r="F43" s="121"/>
      <c r="G43" s="121"/>
      <c r="H43" s="55">
        <v>2.5137450499999998</v>
      </c>
      <c r="I43" s="45">
        <f t="shared" si="3"/>
        <v>5.6543841979955801E-3</v>
      </c>
      <c r="J43" s="55">
        <v>2.7117987300000004</v>
      </c>
      <c r="K43" s="45">
        <f t="shared" si="3"/>
        <v>6.6535630395575642E-3</v>
      </c>
      <c r="L43" s="36">
        <f t="shared" si="4"/>
        <v>-0.19805368000000056</v>
      </c>
      <c r="M43" s="45">
        <f t="shared" si="5"/>
        <v>-7.3034063261767423E-2</v>
      </c>
      <c r="N43" s="11"/>
      <c r="O43" s="11"/>
      <c r="P43" s="48"/>
    </row>
    <row r="44" spans="2:16" x14ac:dyDescent="0.25">
      <c r="B44" s="33"/>
      <c r="C44" s="51"/>
      <c r="D44" s="52"/>
      <c r="E44" s="124" t="s">
        <v>9</v>
      </c>
      <c r="F44" s="124"/>
      <c r="G44" s="124"/>
      <c r="H44" s="59">
        <v>147.35161494999997</v>
      </c>
      <c r="I44" s="57">
        <f t="shared" si="3"/>
        <v>0.33145073448176821</v>
      </c>
      <c r="J44" s="59">
        <v>131.8929042899999</v>
      </c>
      <c r="K44" s="57">
        <f t="shared" si="3"/>
        <v>0.32360725870088686</v>
      </c>
      <c r="L44" s="58">
        <f t="shared" si="4"/>
        <v>15.458710660000065</v>
      </c>
      <c r="M44" s="57">
        <f t="shared" si="5"/>
        <v>0.11720653770736744</v>
      </c>
      <c r="N44" s="11"/>
      <c r="O44" s="11"/>
      <c r="P44" s="48"/>
    </row>
    <row r="45" spans="2:16" x14ac:dyDescent="0.25">
      <c r="B45" s="33"/>
      <c r="C45" s="53"/>
      <c r="D45" s="54"/>
      <c r="E45" s="121" t="s">
        <v>17</v>
      </c>
      <c r="F45" s="121"/>
      <c r="G45" s="121"/>
      <c r="H45" s="55">
        <v>147.28224995999997</v>
      </c>
      <c r="I45" s="45">
        <f t="shared" si="3"/>
        <v>0.33129470580919057</v>
      </c>
      <c r="J45" s="55">
        <v>131.82791027999991</v>
      </c>
      <c r="K45" s="45">
        <f t="shared" si="3"/>
        <v>0.32344779194624002</v>
      </c>
      <c r="L45" s="36">
        <f t="shared" si="4"/>
        <v>15.454339680000061</v>
      </c>
      <c r="M45" s="45">
        <f t="shared" si="5"/>
        <v>0.11723116635297748</v>
      </c>
      <c r="N45" s="11"/>
      <c r="O45" s="11"/>
      <c r="P45" s="48"/>
    </row>
    <row r="46" spans="2:16" x14ac:dyDescent="0.25">
      <c r="B46" s="33"/>
      <c r="C46" s="53"/>
      <c r="D46" s="54"/>
      <c r="E46" s="121" t="s">
        <v>18</v>
      </c>
      <c r="F46" s="121"/>
      <c r="G46" s="121"/>
      <c r="H46" s="55">
        <v>6.9364990000000001E-2</v>
      </c>
      <c r="I46" s="45">
        <f t="shared" si="3"/>
        <v>1.5602867257764324E-4</v>
      </c>
      <c r="J46" s="55">
        <v>6.4994010000000005E-2</v>
      </c>
      <c r="K46" s="45">
        <f t="shared" si="3"/>
        <v>1.5946675464688142E-4</v>
      </c>
      <c r="L46" s="36">
        <f t="shared" si="4"/>
        <v>4.3709799999999965E-3</v>
      </c>
      <c r="M46" s="45">
        <f t="shared" si="5"/>
        <v>6.7252043688333707E-2</v>
      </c>
      <c r="N46" s="11"/>
      <c r="O46" s="11"/>
      <c r="P46" s="48"/>
    </row>
    <row r="47" spans="2:16" x14ac:dyDescent="0.25">
      <c r="B47" s="33"/>
      <c r="C47" s="53"/>
      <c r="D47" s="54"/>
      <c r="E47" s="121" t="s">
        <v>51</v>
      </c>
      <c r="F47" s="121"/>
      <c r="G47" s="121"/>
      <c r="H47" s="55">
        <v>0</v>
      </c>
      <c r="I47" s="45">
        <f t="shared" si="3"/>
        <v>0</v>
      </c>
      <c r="J47" s="55">
        <v>0</v>
      </c>
      <c r="K47" s="45">
        <f t="shared" si="3"/>
        <v>0</v>
      </c>
      <c r="L47" s="36">
        <f t="shared" si="4"/>
        <v>0</v>
      </c>
      <c r="M47" s="45" t="e">
        <f t="shared" si="5"/>
        <v>#DIV/0!</v>
      </c>
      <c r="N47" s="11"/>
      <c r="O47" s="11"/>
      <c r="P47" s="48"/>
    </row>
    <row r="48" spans="2:16" x14ac:dyDescent="0.25">
      <c r="B48" s="33"/>
      <c r="C48" s="53"/>
      <c r="D48" s="54"/>
      <c r="E48" s="121" t="s">
        <v>52</v>
      </c>
      <c r="F48" s="121"/>
      <c r="G48" s="121"/>
      <c r="H48" s="55">
        <v>0</v>
      </c>
      <c r="I48" s="45">
        <f t="shared" si="3"/>
        <v>0</v>
      </c>
      <c r="J48" s="55">
        <v>0</v>
      </c>
      <c r="K48" s="45">
        <f t="shared" si="3"/>
        <v>0</v>
      </c>
      <c r="L48" s="36">
        <f t="shared" si="4"/>
        <v>0</v>
      </c>
      <c r="M48" s="45" t="e">
        <f t="shared" si="5"/>
        <v>#DIV/0!</v>
      </c>
      <c r="N48" s="11"/>
      <c r="O48" s="11"/>
      <c r="P48" s="48"/>
    </row>
    <row r="49" spans="2:16" x14ac:dyDescent="0.25">
      <c r="B49" s="33"/>
      <c r="C49" s="51"/>
      <c r="D49" s="52"/>
      <c r="E49" s="122" t="s">
        <v>12</v>
      </c>
      <c r="F49" s="122"/>
      <c r="G49" s="122"/>
      <c r="H49" s="56">
        <v>64.326040050000003</v>
      </c>
      <c r="I49" s="57">
        <f t="shared" si="3"/>
        <v>0.14469412654968763</v>
      </c>
      <c r="J49" s="56">
        <v>67.579076299999997</v>
      </c>
      <c r="K49" s="57">
        <f t="shared" si="3"/>
        <v>0.16580937196512385</v>
      </c>
      <c r="L49" s="58">
        <f t="shared" si="4"/>
        <v>-3.2530362499999939</v>
      </c>
      <c r="M49" s="57">
        <f t="shared" si="5"/>
        <v>-4.8136737406101471E-2</v>
      </c>
      <c r="N49" s="11"/>
      <c r="O49" s="11"/>
      <c r="P49" s="48"/>
    </row>
    <row r="50" spans="2:16" x14ac:dyDescent="0.25">
      <c r="B50" s="33"/>
      <c r="C50" s="51"/>
      <c r="D50" s="52"/>
      <c r="E50" s="123" t="s">
        <v>49</v>
      </c>
      <c r="F50" s="123"/>
      <c r="G50" s="123"/>
      <c r="H50" s="62">
        <f>+H34+H44+H49</f>
        <v>444.56566126000001</v>
      </c>
      <c r="I50" s="63">
        <f t="shared" si="3"/>
        <v>1</v>
      </c>
      <c r="J50" s="62">
        <f>+J34+J44+J49</f>
        <v>407.57090807999987</v>
      </c>
      <c r="K50" s="63">
        <f t="shared" si="3"/>
        <v>1</v>
      </c>
      <c r="L50" s="64">
        <f t="shared" si="4"/>
        <v>36.994753180000146</v>
      </c>
      <c r="M50" s="63">
        <f t="shared" si="5"/>
        <v>9.0768875909903457E-2</v>
      </c>
      <c r="N50" s="11"/>
      <c r="O50" s="11"/>
      <c r="P50" s="48"/>
    </row>
    <row r="51" spans="2:16" x14ac:dyDescent="0.25">
      <c r="B51" s="33"/>
      <c r="C51" s="53"/>
      <c r="D51" s="54"/>
      <c r="E51" s="120" t="s">
        <v>43</v>
      </c>
      <c r="F51" s="120"/>
      <c r="G51" s="120"/>
      <c r="H51" s="120"/>
      <c r="I51" s="120"/>
      <c r="J51" s="120"/>
      <c r="K51" s="120"/>
      <c r="L51" s="120"/>
      <c r="M51" s="120"/>
      <c r="N51" s="11"/>
      <c r="O51" s="11"/>
      <c r="P51" s="48"/>
    </row>
    <row r="52" spans="2:16" x14ac:dyDescent="0.25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49"/>
    </row>
    <row r="55" spans="2:16" x14ac:dyDescent="0.25">
      <c r="B55" s="31" t="s">
        <v>61</v>
      </c>
      <c r="C55" s="12"/>
      <c r="D55" s="12"/>
      <c r="E55" s="12"/>
      <c r="F55" s="12"/>
      <c r="G55" s="13"/>
      <c r="H55" s="13"/>
      <c r="I55" s="13"/>
      <c r="J55" s="13"/>
      <c r="K55" s="13"/>
      <c r="L55" s="13"/>
      <c r="M55" s="13"/>
      <c r="N55" s="13"/>
      <c r="O55" s="13"/>
      <c r="P55" s="47"/>
    </row>
    <row r="56" spans="2:16" ht="15" customHeight="1" x14ac:dyDescent="0.25">
      <c r="B56" s="32"/>
      <c r="C56" s="118" t="str">
        <f>+CONCATENATE("En esta región se habría recaudado en el 2016 unos  S/ ",FIXED(H73,1)," millones, con lo que registraría un aumento de ",FIXED(O73*100,1),"% respecto al año anterior. El Impuesto a la Renta recaudado sería de S/ ",FIXED(D73,1)," millones un ",FIXED(K73*100,1),"% más en comparación del año 2015. Mientras que el IGV habría alcanzado los S/ ",FIXED(E73,1)," millones un ",FIXED(L73*100,1),"% superior al año anterior.")</f>
        <v>En esta región se habría recaudado en el 2016 unos  S/ 487.4 millones, con lo que registraría un aumento de 7.7% respecto al año anterior. El Impuesto a la Renta recaudado sería de S/ 255.3 millones un 11.3% más en comparación del año 2015. Mientras que el IGV habría alcanzado los S/ 161.5 millones un 10.6% superior al año anterior.</v>
      </c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48"/>
    </row>
    <row r="57" spans="2:16" x14ac:dyDescent="0.25">
      <c r="B57" s="33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48"/>
    </row>
    <row r="58" spans="2:16" x14ac:dyDescent="0.25">
      <c r="B58" s="33"/>
      <c r="C58" s="119" t="s">
        <v>58</v>
      </c>
      <c r="D58" s="119"/>
      <c r="E58" s="119"/>
      <c r="F58" s="119"/>
      <c r="G58" s="119"/>
      <c r="H58" s="119"/>
      <c r="I58" s="69"/>
      <c r="J58" s="119" t="s">
        <v>60</v>
      </c>
      <c r="K58" s="119"/>
      <c r="L58" s="119"/>
      <c r="M58" s="119"/>
      <c r="N58" s="119"/>
      <c r="O58" s="119"/>
      <c r="P58" s="48"/>
    </row>
    <row r="59" spans="2:16" x14ac:dyDescent="0.25">
      <c r="B59" s="33"/>
      <c r="C59" s="119" t="s">
        <v>39</v>
      </c>
      <c r="D59" s="119"/>
      <c r="E59" s="119"/>
      <c r="F59" s="119"/>
      <c r="G59" s="119"/>
      <c r="H59" s="119"/>
      <c r="I59" s="69"/>
      <c r="J59" s="119" t="s">
        <v>59</v>
      </c>
      <c r="K59" s="119"/>
      <c r="L59" s="119"/>
      <c r="M59" s="119"/>
      <c r="N59" s="119"/>
      <c r="O59" s="119"/>
      <c r="P59" s="48"/>
    </row>
    <row r="60" spans="2:16" x14ac:dyDescent="0.25">
      <c r="B60" s="33"/>
      <c r="C60" s="71" t="s">
        <v>53</v>
      </c>
      <c r="D60" s="71" t="s">
        <v>13</v>
      </c>
      <c r="E60" s="71" t="s">
        <v>14</v>
      </c>
      <c r="F60" s="71" t="s">
        <v>15</v>
      </c>
      <c r="G60" s="71" t="s">
        <v>19</v>
      </c>
      <c r="H60" s="71" t="s">
        <v>54</v>
      </c>
      <c r="I60" s="69"/>
      <c r="J60" s="71" t="s">
        <v>53</v>
      </c>
      <c r="K60" s="71" t="s">
        <v>13</v>
      </c>
      <c r="L60" s="71" t="s">
        <v>14</v>
      </c>
      <c r="M60" s="71" t="s">
        <v>15</v>
      </c>
      <c r="N60" s="71" t="s">
        <v>19</v>
      </c>
      <c r="O60" s="71" t="s">
        <v>54</v>
      </c>
      <c r="P60" s="48"/>
    </row>
    <row r="61" spans="2:16" x14ac:dyDescent="0.25">
      <c r="B61" s="33"/>
      <c r="C61" s="72">
        <v>2004</v>
      </c>
      <c r="D61" s="36">
        <v>65.053005589999998</v>
      </c>
      <c r="E61" s="36">
        <v>52.500564769999905</v>
      </c>
      <c r="F61" s="36">
        <v>0.10467607</v>
      </c>
      <c r="G61" s="36">
        <v>15.298450860000003</v>
      </c>
      <c r="H61" s="36">
        <v>133.1278402099999</v>
      </c>
      <c r="I61" s="69"/>
      <c r="J61" s="72">
        <v>2004</v>
      </c>
      <c r="K61" s="36"/>
      <c r="L61" s="36"/>
      <c r="M61" s="36"/>
      <c r="N61" s="36"/>
      <c r="O61" s="36"/>
      <c r="P61" s="48"/>
    </row>
    <row r="62" spans="2:16" x14ac:dyDescent="0.25">
      <c r="B62" s="33"/>
      <c r="C62" s="72">
        <v>2005</v>
      </c>
      <c r="D62" s="36">
        <v>87.165755869999913</v>
      </c>
      <c r="E62" s="36">
        <v>53.411774599999902</v>
      </c>
      <c r="F62" s="36">
        <v>1.0190190299999999</v>
      </c>
      <c r="G62" s="36">
        <v>21.466150190000004</v>
      </c>
      <c r="H62" s="36">
        <v>163.52226191999983</v>
      </c>
      <c r="I62" s="69"/>
      <c r="J62" s="72">
        <v>2005</v>
      </c>
      <c r="K62" s="45">
        <f>+D62/D61-1</f>
        <v>0.33991896422690582</v>
      </c>
      <c r="L62" s="45">
        <f t="shared" ref="L62:O73" si="6">+E62/E61-1</f>
        <v>1.7356191004647803E-2</v>
      </c>
      <c r="M62" s="45">
        <f t="shared" si="6"/>
        <v>8.7349760074102889</v>
      </c>
      <c r="N62" s="45">
        <f t="shared" si="6"/>
        <v>0.40315842345360187</v>
      </c>
      <c r="O62" s="45">
        <f t="shared" si="6"/>
        <v>0.22831003388964199</v>
      </c>
      <c r="P62" s="48"/>
    </row>
    <row r="63" spans="2:16" x14ac:dyDescent="0.25">
      <c r="B63" s="33"/>
      <c r="C63" s="72">
        <v>2006</v>
      </c>
      <c r="D63" s="36">
        <v>95.200576609999899</v>
      </c>
      <c r="E63" s="36">
        <v>73.5887369699999</v>
      </c>
      <c r="F63" s="36">
        <v>3.7214089999999998E-2</v>
      </c>
      <c r="G63" s="36">
        <v>22.115251350000005</v>
      </c>
      <c r="H63" s="36">
        <v>191.40657838999985</v>
      </c>
      <c r="I63" s="69"/>
      <c r="J63" s="72">
        <v>2006</v>
      </c>
      <c r="K63" s="45">
        <f t="shared" ref="K63:K73" si="7">+D63/D62-1</f>
        <v>9.2178638959813819E-2</v>
      </c>
      <c r="L63" s="45">
        <f t="shared" si="6"/>
        <v>0.3777624413550198</v>
      </c>
      <c r="M63" s="45">
        <f t="shared" si="6"/>
        <v>-0.96348047592398744</v>
      </c>
      <c r="N63" s="45">
        <f t="shared" si="6"/>
        <v>3.0238359195976505E-2</v>
      </c>
      <c r="O63" s="45">
        <f t="shared" si="6"/>
        <v>0.17052305993444428</v>
      </c>
      <c r="P63" s="48"/>
    </row>
    <row r="64" spans="2:16" x14ac:dyDescent="0.25">
      <c r="B64" s="33"/>
      <c r="C64" s="72">
        <v>2007</v>
      </c>
      <c r="D64" s="36">
        <v>118.62854506999989</v>
      </c>
      <c r="E64" s="36">
        <v>90.196878639999895</v>
      </c>
      <c r="F64" s="36">
        <v>3.9695050000000003E-2</v>
      </c>
      <c r="G64" s="36">
        <v>28.718940509999996</v>
      </c>
      <c r="H64" s="36">
        <v>237.5840592699999</v>
      </c>
      <c r="I64" s="69"/>
      <c r="J64" s="72">
        <v>2007</v>
      </c>
      <c r="K64" s="45">
        <f t="shared" si="7"/>
        <v>0.24609061514380692</v>
      </c>
      <c r="L64" s="45">
        <f t="shared" si="6"/>
        <v>0.22568863597659883</v>
      </c>
      <c r="M64" s="45">
        <f t="shared" si="6"/>
        <v>6.6667222011877803E-2</v>
      </c>
      <c r="N64" s="45">
        <f t="shared" si="6"/>
        <v>0.29860339615809917</v>
      </c>
      <c r="O64" s="45">
        <f t="shared" si="6"/>
        <v>0.24125336374756823</v>
      </c>
      <c r="P64" s="48"/>
    </row>
    <row r="65" spans="2:16" x14ac:dyDescent="0.25">
      <c r="B65" s="33"/>
      <c r="C65" s="72">
        <v>2008</v>
      </c>
      <c r="D65" s="36">
        <v>142.43646449000002</v>
      </c>
      <c r="E65" s="36">
        <v>80.434491219999998</v>
      </c>
      <c r="F65" s="36">
        <v>7.040608000000001E-2</v>
      </c>
      <c r="G65" s="36">
        <v>40.72001453</v>
      </c>
      <c r="H65" s="36">
        <v>263.66137632000004</v>
      </c>
      <c r="I65" s="69"/>
      <c r="J65" s="72">
        <v>2008</v>
      </c>
      <c r="K65" s="45">
        <f t="shared" si="7"/>
        <v>0.20069300694829928</v>
      </c>
      <c r="L65" s="45">
        <f t="shared" si="6"/>
        <v>-0.10823420463322486</v>
      </c>
      <c r="M65" s="45">
        <f t="shared" si="6"/>
        <v>0.77367404751977897</v>
      </c>
      <c r="N65" s="45">
        <f t="shared" si="6"/>
        <v>0.41788011002081382</v>
      </c>
      <c r="O65" s="45">
        <f t="shared" si="6"/>
        <v>0.10976038177866498</v>
      </c>
      <c r="P65" s="48"/>
    </row>
    <row r="66" spans="2:16" x14ac:dyDescent="0.25">
      <c r="B66" s="33"/>
      <c r="C66" s="72">
        <v>2009</v>
      </c>
      <c r="D66" s="36">
        <v>131.13809736999988</v>
      </c>
      <c r="E66" s="36">
        <v>88.258023899999898</v>
      </c>
      <c r="F66" s="36">
        <v>3.6797950000000003E-2</v>
      </c>
      <c r="G66" s="36">
        <v>41.603033090000004</v>
      </c>
      <c r="H66" s="36">
        <v>261.03626130999987</v>
      </c>
      <c r="I66" s="69"/>
      <c r="J66" s="72">
        <v>2009</v>
      </c>
      <c r="K66" s="45">
        <f t="shared" si="7"/>
        <v>-7.9322153638497261E-2</v>
      </c>
      <c r="L66" s="45">
        <f t="shared" si="6"/>
        <v>9.7265893789287627E-2</v>
      </c>
      <c r="M66" s="45">
        <f t="shared" si="6"/>
        <v>-0.47734698480585769</v>
      </c>
      <c r="N66" s="45">
        <f t="shared" si="6"/>
        <v>2.1685123892808189E-2</v>
      </c>
      <c r="O66" s="45">
        <f t="shared" si="6"/>
        <v>-9.956388177288944E-3</v>
      </c>
      <c r="P66" s="48"/>
    </row>
    <row r="67" spans="2:16" x14ac:dyDescent="0.25">
      <c r="B67" s="33"/>
      <c r="C67" s="72">
        <v>2010</v>
      </c>
      <c r="D67" s="36">
        <v>131.61401726999995</v>
      </c>
      <c r="E67" s="36">
        <v>91.023068079999916</v>
      </c>
      <c r="F67" s="36">
        <v>2.7187079999999999E-2</v>
      </c>
      <c r="G67" s="36">
        <v>46.907149360000012</v>
      </c>
      <c r="H67" s="36">
        <v>269.57142178999987</v>
      </c>
      <c r="I67" s="69"/>
      <c r="J67" s="72">
        <v>2010</v>
      </c>
      <c r="K67" s="45">
        <f t="shared" si="7"/>
        <v>3.6291505637546795E-3</v>
      </c>
      <c r="L67" s="45">
        <f t="shared" si="6"/>
        <v>3.132909686639862E-2</v>
      </c>
      <c r="M67" s="45">
        <f t="shared" si="6"/>
        <v>-0.261179495053393</v>
      </c>
      <c r="N67" s="45">
        <f t="shared" si="6"/>
        <v>0.12749349929668807</v>
      </c>
      <c r="O67" s="45">
        <f t="shared" si="6"/>
        <v>3.2697221593531278E-2</v>
      </c>
      <c r="P67" s="48"/>
    </row>
    <row r="68" spans="2:16" x14ac:dyDescent="0.25">
      <c r="B68" s="33"/>
      <c r="C68" s="72">
        <v>2011</v>
      </c>
      <c r="D68" s="36">
        <v>169.62898710999994</v>
      </c>
      <c r="E68" s="36">
        <v>90.714523269999916</v>
      </c>
      <c r="F68" s="36">
        <v>3.8903979999999998E-2</v>
      </c>
      <c r="G68" s="36">
        <v>53.698675640000012</v>
      </c>
      <c r="H68" s="36">
        <v>314.08108999999973</v>
      </c>
      <c r="I68" s="69"/>
      <c r="J68" s="72">
        <v>2011</v>
      </c>
      <c r="K68" s="45">
        <f t="shared" si="7"/>
        <v>0.28883678675360303</v>
      </c>
      <c r="L68" s="45">
        <f t="shared" si="6"/>
        <v>-3.389743023480829E-3</v>
      </c>
      <c r="M68" s="45">
        <f t="shared" si="6"/>
        <v>0.43097309457286337</v>
      </c>
      <c r="N68" s="45">
        <f t="shared" si="6"/>
        <v>0.14478659165315766</v>
      </c>
      <c r="O68" s="45">
        <f t="shared" si="6"/>
        <v>0.16511271081499701</v>
      </c>
      <c r="P68" s="48"/>
    </row>
    <row r="69" spans="2:16" x14ac:dyDescent="0.25">
      <c r="B69" s="65"/>
      <c r="C69" s="72">
        <v>2012</v>
      </c>
      <c r="D69" s="36">
        <v>175.84151873999991</v>
      </c>
      <c r="E69" s="36">
        <v>104.01758835999988</v>
      </c>
      <c r="F69" s="36">
        <v>9.2480969999999996E-2</v>
      </c>
      <c r="G69" s="36">
        <v>72.560094540000023</v>
      </c>
      <c r="H69" s="36">
        <v>352.51168260999987</v>
      </c>
      <c r="I69" s="69"/>
      <c r="J69" s="72">
        <v>2012</v>
      </c>
      <c r="K69" s="45">
        <f t="shared" si="7"/>
        <v>3.6624233486528546E-2</v>
      </c>
      <c r="L69" s="45">
        <f t="shared" si="6"/>
        <v>0.14664757759245584</v>
      </c>
      <c r="M69" s="45">
        <f t="shared" si="6"/>
        <v>1.3771596119471581</v>
      </c>
      <c r="N69" s="45">
        <f t="shared" si="6"/>
        <v>0.35124551351039623</v>
      </c>
      <c r="O69" s="45">
        <f t="shared" si="6"/>
        <v>0.12235882335354908</v>
      </c>
      <c r="P69" s="48"/>
    </row>
    <row r="70" spans="2:16" x14ac:dyDescent="0.25">
      <c r="B70" s="66"/>
      <c r="C70" s="72">
        <v>2013</v>
      </c>
      <c r="D70" s="36">
        <v>185.3574066699999</v>
      </c>
      <c r="E70" s="36">
        <v>111.25477160999988</v>
      </c>
      <c r="F70" s="36">
        <v>8.7178939999999996E-2</v>
      </c>
      <c r="G70" s="36">
        <v>76.480312100000006</v>
      </c>
      <c r="H70" s="36">
        <v>373.17966931999973</v>
      </c>
      <c r="I70" s="69"/>
      <c r="J70" s="72">
        <v>2013</v>
      </c>
      <c r="K70" s="45">
        <f t="shared" si="7"/>
        <v>5.4116274689768984E-2</v>
      </c>
      <c r="L70" s="45">
        <f t="shared" si="6"/>
        <v>6.957653377765749E-2</v>
      </c>
      <c r="M70" s="45">
        <f t="shared" si="6"/>
        <v>-5.7331037942184193E-2</v>
      </c>
      <c r="N70" s="45">
        <f t="shared" si="6"/>
        <v>5.4027183741317986E-2</v>
      </c>
      <c r="O70" s="45">
        <f t="shared" si="6"/>
        <v>5.8630643265420002E-2</v>
      </c>
      <c r="P70" s="48"/>
    </row>
    <row r="71" spans="2:16" x14ac:dyDescent="0.25">
      <c r="B71" s="66"/>
      <c r="C71" s="72">
        <v>2014</v>
      </c>
      <c r="D71" s="36">
        <v>194.6311918099999</v>
      </c>
      <c r="E71" s="36">
        <v>148.37391092999991</v>
      </c>
      <c r="F71" s="36">
        <v>4.9219000000000006E-2</v>
      </c>
      <c r="G71" s="36">
        <v>75.526320429999998</v>
      </c>
      <c r="H71" s="36">
        <v>418.58064216999981</v>
      </c>
      <c r="I71" s="69"/>
      <c r="J71" s="72">
        <v>2014</v>
      </c>
      <c r="K71" s="45">
        <f t="shared" si="7"/>
        <v>5.0031910278667935E-2</v>
      </c>
      <c r="L71" s="45">
        <f t="shared" si="6"/>
        <v>0.33364087474935467</v>
      </c>
      <c r="M71" s="45">
        <f t="shared" si="6"/>
        <v>-0.43542557411227978</v>
      </c>
      <c r="N71" s="45">
        <f t="shared" si="6"/>
        <v>-1.2473689552320866E-2</v>
      </c>
      <c r="O71" s="45">
        <f t="shared" si="6"/>
        <v>0.12165982389321695</v>
      </c>
      <c r="P71" s="48"/>
    </row>
    <row r="72" spans="2:16" x14ac:dyDescent="0.25">
      <c r="B72" s="66"/>
      <c r="C72" s="72">
        <v>2015</v>
      </c>
      <c r="D72" s="36">
        <v>229.32860572999999</v>
      </c>
      <c r="E72" s="36">
        <v>145.99484881999993</v>
      </c>
      <c r="F72" s="36">
        <v>7.2598010000000004E-2</v>
      </c>
      <c r="G72" s="36">
        <v>76.993054669999992</v>
      </c>
      <c r="H72" s="36">
        <v>452.38910722999992</v>
      </c>
      <c r="I72" s="69"/>
      <c r="J72" s="72">
        <v>2015</v>
      </c>
      <c r="K72" s="45">
        <f t="shared" si="7"/>
        <v>0.17827262730771287</v>
      </c>
      <c r="L72" s="45">
        <f t="shared" si="6"/>
        <v>-1.6034234691854832E-2</v>
      </c>
      <c r="M72" s="45">
        <f t="shared" si="6"/>
        <v>0.47499969523964314</v>
      </c>
      <c r="N72" s="45">
        <f t="shared" si="6"/>
        <v>1.942017341304747E-2</v>
      </c>
      <c r="O72" s="45">
        <f t="shared" si="6"/>
        <v>8.076929904051644E-2</v>
      </c>
      <c r="P72" s="48"/>
    </row>
    <row r="73" spans="2:16" x14ac:dyDescent="0.25">
      <c r="B73" s="66"/>
      <c r="C73" s="73" t="s">
        <v>55</v>
      </c>
      <c r="D73" s="74">
        <f>+H73*I34</f>
        <v>255.34614868968785</v>
      </c>
      <c r="E73" s="74">
        <f>+H73*I45</f>
        <v>161.48515289212355</v>
      </c>
      <c r="F73" s="74">
        <f>+H73*I46</f>
        <v>7.605407996247196E-2</v>
      </c>
      <c r="G73" s="74">
        <f>+H73*I49</f>
        <v>70.529207798226082</v>
      </c>
      <c r="H73" s="74">
        <f>+H50+H74/1000</f>
        <v>487.43656346</v>
      </c>
      <c r="I73" s="69"/>
      <c r="J73" s="26" t="s">
        <v>55</v>
      </c>
      <c r="K73" s="45">
        <f t="shared" si="7"/>
        <v>0.11345092722675698</v>
      </c>
      <c r="L73" s="45">
        <f t="shared" si="6"/>
        <v>0.10610171658331558</v>
      </c>
      <c r="M73" s="45">
        <f t="shared" si="6"/>
        <v>4.7605574346623936E-2</v>
      </c>
      <c r="N73" s="45">
        <f t="shared" si="6"/>
        <v>-8.3953635811419791E-2</v>
      </c>
      <c r="O73" s="45">
        <f t="shared" si="6"/>
        <v>7.747192774953704E-2</v>
      </c>
      <c r="P73" s="48"/>
    </row>
    <row r="74" spans="2:16" x14ac:dyDescent="0.25">
      <c r="B74" s="66"/>
      <c r="C74" s="70" t="s">
        <v>57</v>
      </c>
      <c r="D74" s="75"/>
      <c r="E74" s="70"/>
      <c r="F74" s="70"/>
      <c r="G74" s="70"/>
      <c r="H74" s="76">
        <v>42870.902199999997</v>
      </c>
      <c r="I74" s="11"/>
      <c r="J74" s="11"/>
      <c r="K74" s="11"/>
      <c r="L74" s="11"/>
      <c r="M74" s="11"/>
      <c r="N74" s="11"/>
      <c r="O74" s="11"/>
      <c r="P74" s="48"/>
    </row>
    <row r="75" spans="2:16" x14ac:dyDescent="0.25">
      <c r="B75" s="67"/>
      <c r="C75" s="120" t="s">
        <v>56</v>
      </c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48"/>
    </row>
    <row r="76" spans="2:16" x14ac:dyDescent="0.25">
      <c r="B76" s="68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49"/>
    </row>
    <row r="77" spans="2:16" x14ac:dyDescent="0.25">
      <c r="B77" s="53"/>
      <c r="C77" s="53"/>
    </row>
    <row r="78" spans="2:16" x14ac:dyDescent="0.25">
      <c r="B78" s="53"/>
      <c r="C78" s="53"/>
    </row>
  </sheetData>
  <mergeCells count="48">
    <mergeCell ref="E19:G19"/>
    <mergeCell ref="B1:P1"/>
    <mergeCell ref="C8:O9"/>
    <mergeCell ref="E10:M10"/>
    <mergeCell ref="E11:M11"/>
    <mergeCell ref="E12:G13"/>
    <mergeCell ref="H12:I12"/>
    <mergeCell ref="J12:K12"/>
    <mergeCell ref="L12:M12"/>
    <mergeCell ref="E14:G14"/>
    <mergeCell ref="E15:G15"/>
    <mergeCell ref="E16:G16"/>
    <mergeCell ref="E17:G17"/>
    <mergeCell ref="E18:G18"/>
    <mergeCell ref="E35:G35"/>
    <mergeCell ref="E20:G20"/>
    <mergeCell ref="E21:G21"/>
    <mergeCell ref="E23:M23"/>
    <mergeCell ref="C28:O29"/>
    <mergeCell ref="E30:M30"/>
    <mergeCell ref="E31:M31"/>
    <mergeCell ref="E32:G33"/>
    <mergeCell ref="H32:I32"/>
    <mergeCell ref="J32:K32"/>
    <mergeCell ref="L32:M32"/>
    <mergeCell ref="E34:G34"/>
    <mergeCell ref="E47:G47"/>
    <mergeCell ref="E36:G36"/>
    <mergeCell ref="E37:G37"/>
    <mergeCell ref="E38:G38"/>
    <mergeCell ref="E39:G39"/>
    <mergeCell ref="E40:G40"/>
    <mergeCell ref="E41:G41"/>
    <mergeCell ref="E42:G42"/>
    <mergeCell ref="E43:G43"/>
    <mergeCell ref="E44:G44"/>
    <mergeCell ref="E45:G45"/>
    <mergeCell ref="E46:G46"/>
    <mergeCell ref="C59:H59"/>
    <mergeCell ref="J59:O59"/>
    <mergeCell ref="C75:O75"/>
    <mergeCell ref="E48:G48"/>
    <mergeCell ref="E49:G49"/>
    <mergeCell ref="E50:G50"/>
    <mergeCell ref="E51:M51"/>
    <mergeCell ref="C56:O57"/>
    <mergeCell ref="C58:H58"/>
    <mergeCell ref="J58:O58"/>
  </mergeCells>
  <pageMargins left="0.7" right="0.7" top="0.75" bottom="0.75" header="0.3" footer="0.3"/>
  <pageSetup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8"/>
  <sheetViews>
    <sheetView zoomScaleNormal="100" workbookViewId="0">
      <selection activeCell="H21" sqref="H21"/>
    </sheetView>
  </sheetViews>
  <sheetFormatPr baseColWidth="10" defaultColWidth="0" defaultRowHeight="15" x14ac:dyDescent="0.25"/>
  <cols>
    <col min="1" max="1" width="10.7109375" style="2" customWidth="1"/>
    <col min="2" max="16" width="10.85546875" style="2" customWidth="1"/>
    <col min="17" max="17" width="10.7109375" style="2" customWidth="1"/>
    <col min="18" max="18" width="10.7109375" style="2" hidden="1" customWidth="1"/>
    <col min="19" max="24" width="12.7109375" style="2" hidden="1" customWidth="1"/>
    <col min="25" max="16384" width="11.42578125" style="2" hidden="1"/>
  </cols>
  <sheetData>
    <row r="1" spans="2:24" s="1" customFormat="1" ht="27" customHeight="1" x14ac:dyDescent="0.25">
      <c r="B1" s="141" t="s">
        <v>68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</row>
    <row r="2" spans="2:24" x14ac:dyDescent="0.25">
      <c r="B2" s="24" t="str">
        <f>+B7</f>
        <v>1. Recaudación Tributos Internos</v>
      </c>
      <c r="C2" s="46"/>
      <c r="D2" s="46"/>
      <c r="E2" s="46"/>
      <c r="F2" s="46"/>
      <c r="G2" s="46"/>
      <c r="H2" s="46"/>
      <c r="I2" s="14"/>
      <c r="J2" s="24" t="str">
        <f>+B55</f>
        <v>3. Ingresos Tributarios recaudados por la SUNAT, 2004-2016</v>
      </c>
      <c r="K2" s="14"/>
      <c r="L2" s="46"/>
      <c r="M2" s="17"/>
      <c r="N2" s="17"/>
      <c r="O2" s="17"/>
      <c r="P2" s="17"/>
    </row>
    <row r="3" spans="2:24" x14ac:dyDescent="0.25">
      <c r="B3" s="24" t="str">
        <f>+B27</f>
        <v>2. Recaudación Tributos Internos - Detalle de cargas Tributarias</v>
      </c>
      <c r="C3" s="15"/>
      <c r="D3" s="15"/>
      <c r="E3" s="15"/>
      <c r="F3" s="14"/>
      <c r="G3" s="14"/>
      <c r="H3" s="16"/>
      <c r="I3" s="14"/>
      <c r="J3" s="14"/>
      <c r="K3" s="14"/>
      <c r="L3" s="17"/>
      <c r="M3" s="17"/>
      <c r="N3" s="17"/>
      <c r="O3" s="17"/>
      <c r="P3" s="17"/>
    </row>
    <row r="4" spans="2:24" ht="11.25" customHeight="1" x14ac:dyDescent="0.25">
      <c r="B4" s="18"/>
      <c r="C4" s="19"/>
      <c r="D4" s="19"/>
      <c r="E4" s="19"/>
      <c r="F4" s="18"/>
      <c r="G4" s="20"/>
      <c r="H4" s="20"/>
      <c r="I4" s="21"/>
      <c r="J4" s="21"/>
      <c r="K4" s="21"/>
      <c r="L4" s="21"/>
      <c r="M4" s="21"/>
      <c r="N4" s="21"/>
      <c r="O4" s="21"/>
      <c r="P4" s="21"/>
    </row>
    <row r="5" spans="2:24" x14ac:dyDescent="0.25">
      <c r="B5" s="7"/>
      <c r="C5" s="9"/>
      <c r="D5" s="9"/>
      <c r="E5" s="9"/>
      <c r="F5" s="9"/>
      <c r="G5" s="6"/>
      <c r="H5" s="6"/>
    </row>
    <row r="6" spans="2:24" x14ac:dyDescent="0.25">
      <c r="B6" s="7"/>
      <c r="C6" s="9"/>
      <c r="D6" s="9"/>
      <c r="E6" s="9"/>
      <c r="F6" s="9"/>
      <c r="G6" s="6"/>
      <c r="H6" s="6"/>
    </row>
    <row r="7" spans="2:24" x14ac:dyDescent="0.25">
      <c r="B7" s="31" t="s">
        <v>34</v>
      </c>
      <c r="C7" s="12"/>
      <c r="D7" s="12"/>
      <c r="E7" s="12"/>
      <c r="F7" s="12"/>
      <c r="G7" s="13"/>
      <c r="H7" s="13"/>
      <c r="I7" s="13"/>
      <c r="J7" s="13"/>
      <c r="K7" s="13"/>
      <c r="L7" s="13"/>
      <c r="M7" s="13"/>
      <c r="N7" s="13"/>
      <c r="O7" s="13"/>
      <c r="P7" s="47"/>
    </row>
    <row r="8" spans="2:24" x14ac:dyDescent="0.25">
      <c r="B8" s="32"/>
      <c r="C8" s="118" t="str">
        <f>+CONCATENATE("Entre enero y noviembre del 2016 en la región se ha logrado recaudar S/ ", FIXED(H21,1)," millones por tributos internos, cifra inferior en ",FIXED(100*M21,1),"% respecto a lo recaudado en el mismo periodo del 2015. Es así que se recaudaron S/ ",FIXED(H14,1)," millones por Impuesto a la Renta, S/ ", FIXED(H17,1)," millones por Impuesto a la producción y el Consumo y solo S/ ",FIXED(H20,1)," millones por otros conceptos.")</f>
        <v>Entre enero y noviembre del 2016 en la región se ha logrado recaudar S/ 75.0 millones por tributos internos, cifra inferior en -0.4% respecto a lo recaudado en el mismo periodo del 2015. Es así que se recaudaron S/ 28.2 millones por Impuesto a la Renta, S/ 35.4 millones por Impuesto a la producción y el Consumo y solo S/ 11.3 millones por otros conceptos.</v>
      </c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48"/>
      <c r="S8" s="3"/>
      <c r="T8" s="3"/>
      <c r="U8" s="3"/>
      <c r="V8" s="3"/>
      <c r="W8" s="3"/>
      <c r="X8" s="3"/>
    </row>
    <row r="9" spans="2:24" x14ac:dyDescent="0.25">
      <c r="B9" s="33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48"/>
      <c r="R9" s="4"/>
      <c r="S9" s="3"/>
      <c r="T9" s="3"/>
      <c r="U9" s="3"/>
      <c r="V9" s="3"/>
      <c r="W9" s="3"/>
      <c r="X9" s="3"/>
    </row>
    <row r="10" spans="2:24" x14ac:dyDescent="0.25">
      <c r="B10" s="33"/>
      <c r="C10" s="11"/>
      <c r="D10" s="11"/>
      <c r="E10" s="129" t="s">
        <v>45</v>
      </c>
      <c r="F10" s="129"/>
      <c r="G10" s="129"/>
      <c r="H10" s="129"/>
      <c r="I10" s="129"/>
      <c r="J10" s="129"/>
      <c r="K10" s="129"/>
      <c r="L10" s="129"/>
      <c r="M10" s="129"/>
      <c r="N10" s="11"/>
      <c r="O10" s="11"/>
      <c r="P10" s="48"/>
    </row>
    <row r="11" spans="2:24" ht="15" customHeight="1" x14ac:dyDescent="0.25">
      <c r="B11" s="33"/>
      <c r="C11" s="11"/>
      <c r="D11" s="11"/>
      <c r="E11" s="130"/>
      <c r="F11" s="130"/>
      <c r="G11" s="130"/>
      <c r="H11" s="130"/>
      <c r="I11" s="130"/>
      <c r="J11" s="130"/>
      <c r="K11" s="130"/>
      <c r="L11" s="130"/>
      <c r="M11" s="130"/>
      <c r="N11" s="11"/>
      <c r="O11" s="11"/>
      <c r="P11" s="48"/>
    </row>
    <row r="12" spans="2:24" x14ac:dyDescent="0.25">
      <c r="B12" s="33"/>
      <c r="C12" s="11"/>
      <c r="D12" s="11"/>
      <c r="E12" s="131" t="s">
        <v>46</v>
      </c>
      <c r="F12" s="132"/>
      <c r="G12" s="133"/>
      <c r="H12" s="137" t="s">
        <v>37</v>
      </c>
      <c r="I12" s="137"/>
      <c r="J12" s="137" t="s">
        <v>38</v>
      </c>
      <c r="K12" s="137"/>
      <c r="L12" s="138" t="s">
        <v>42</v>
      </c>
      <c r="M12" s="138"/>
      <c r="N12" s="11"/>
      <c r="O12" s="11"/>
      <c r="P12" s="48"/>
    </row>
    <row r="13" spans="2:24" x14ac:dyDescent="0.25">
      <c r="B13" s="33"/>
      <c r="C13" s="11"/>
      <c r="D13" s="11"/>
      <c r="E13" s="142"/>
      <c r="F13" s="143"/>
      <c r="G13" s="144"/>
      <c r="H13" s="29" t="s">
        <v>20</v>
      </c>
      <c r="I13" s="29" t="s">
        <v>40</v>
      </c>
      <c r="J13" s="29" t="s">
        <v>20</v>
      </c>
      <c r="K13" s="29" t="s">
        <v>40</v>
      </c>
      <c r="L13" s="29" t="s">
        <v>20</v>
      </c>
      <c r="M13" s="29" t="s">
        <v>41</v>
      </c>
      <c r="N13" s="11"/>
      <c r="O13" s="11"/>
      <c r="P13" s="48"/>
    </row>
    <row r="14" spans="2:24" x14ac:dyDescent="0.25">
      <c r="B14" s="33"/>
      <c r="C14" s="11"/>
      <c r="D14" s="11"/>
      <c r="E14" s="125" t="s">
        <v>0</v>
      </c>
      <c r="F14" s="125"/>
      <c r="G14" s="125"/>
      <c r="H14" s="35">
        <v>28.207035620000006</v>
      </c>
      <c r="I14" s="30">
        <f>+H14/H$21</f>
        <v>0.37624815172997461</v>
      </c>
      <c r="J14" s="35">
        <v>25.531545110000007</v>
      </c>
      <c r="K14" s="30">
        <f>+J14/J$21</f>
        <v>0.33929245572522315</v>
      </c>
      <c r="L14" s="38">
        <f>+H14-J14</f>
        <v>2.6754905099999995</v>
      </c>
      <c r="M14" s="30">
        <f>+H14/J14-1</f>
        <v>0.10479156269128742</v>
      </c>
      <c r="N14" s="11"/>
      <c r="O14" s="11"/>
      <c r="P14" s="48"/>
    </row>
    <row r="15" spans="2:24" x14ac:dyDescent="0.25">
      <c r="B15" s="33"/>
      <c r="C15" s="11"/>
      <c r="D15" s="11"/>
      <c r="E15" s="139" t="s">
        <v>35</v>
      </c>
      <c r="F15" s="139"/>
      <c r="G15" s="139"/>
      <c r="H15" s="36">
        <v>16.015422310000002</v>
      </c>
      <c r="I15" s="45">
        <f t="shared" ref="I15:K21" si="0">+H15/H$21</f>
        <v>0.2136265974379799</v>
      </c>
      <c r="J15" s="36">
        <v>12.598978900000002</v>
      </c>
      <c r="K15" s="45">
        <f t="shared" si="0"/>
        <v>0.16742968246512324</v>
      </c>
      <c r="L15" s="36">
        <f t="shared" ref="L15:L21" si="1">+H15-J15</f>
        <v>3.4164434099999994</v>
      </c>
      <c r="M15" s="45">
        <f t="shared" ref="M15:M21" si="2">+H15/J15-1</f>
        <v>0.27116827777209784</v>
      </c>
      <c r="N15" s="11"/>
      <c r="O15" s="11"/>
      <c r="P15" s="48"/>
    </row>
    <row r="16" spans="2:24" x14ac:dyDescent="0.25">
      <c r="B16" s="33"/>
      <c r="C16" s="11"/>
      <c r="D16" s="11"/>
      <c r="E16" s="139" t="s">
        <v>36</v>
      </c>
      <c r="F16" s="139"/>
      <c r="G16" s="139"/>
      <c r="H16" s="36">
        <v>3.9560905100000001</v>
      </c>
      <c r="I16" s="45">
        <f t="shared" si="0"/>
        <v>5.2769520431583457E-2</v>
      </c>
      <c r="J16" s="36">
        <v>4.1178504500000006</v>
      </c>
      <c r="K16" s="45">
        <f t="shared" si="0"/>
        <v>5.4722719892987902E-2</v>
      </c>
      <c r="L16" s="36">
        <f t="shared" si="1"/>
        <v>-0.16175994000000049</v>
      </c>
      <c r="M16" s="45">
        <f t="shared" si="2"/>
        <v>-3.9282616492301359E-2</v>
      </c>
      <c r="N16" s="11"/>
      <c r="O16" s="11"/>
      <c r="P16" s="48"/>
    </row>
    <row r="17" spans="2:16" x14ac:dyDescent="0.25">
      <c r="B17" s="33"/>
      <c r="C17" s="11"/>
      <c r="D17" s="11"/>
      <c r="E17" s="125" t="s">
        <v>44</v>
      </c>
      <c r="F17" s="125"/>
      <c r="G17" s="125"/>
      <c r="H17" s="35">
        <v>35.4373285</v>
      </c>
      <c r="I17" s="30">
        <f t="shared" si="0"/>
        <v>0.47269161956597516</v>
      </c>
      <c r="J17" s="35">
        <v>34.215901119999998</v>
      </c>
      <c r="K17" s="30">
        <f t="shared" si="0"/>
        <v>0.45470013921363528</v>
      </c>
      <c r="L17" s="38">
        <f t="shared" si="1"/>
        <v>1.2214273800000015</v>
      </c>
      <c r="M17" s="30">
        <f t="shared" si="2"/>
        <v>3.5697653430674992E-2</v>
      </c>
      <c r="N17" s="11"/>
      <c r="O17" s="11"/>
      <c r="P17" s="48"/>
    </row>
    <row r="18" spans="2:16" x14ac:dyDescent="0.25">
      <c r="B18" s="33"/>
      <c r="C18" s="11"/>
      <c r="D18" s="11"/>
      <c r="E18" s="139" t="s">
        <v>10</v>
      </c>
      <c r="F18" s="139"/>
      <c r="G18" s="139"/>
      <c r="H18" s="37">
        <v>35.403381490000001</v>
      </c>
      <c r="I18" s="25">
        <f t="shared" si="0"/>
        <v>0.47223880701447818</v>
      </c>
      <c r="J18" s="37">
        <v>34.169368149999997</v>
      </c>
      <c r="K18" s="25">
        <f t="shared" si="0"/>
        <v>0.45408175573564891</v>
      </c>
      <c r="L18" s="39">
        <f t="shared" si="1"/>
        <v>1.2340133400000042</v>
      </c>
      <c r="M18" s="25">
        <f t="shared" si="2"/>
        <v>3.6114608106969204E-2</v>
      </c>
      <c r="N18" s="11"/>
      <c r="O18" s="11"/>
      <c r="P18" s="48"/>
    </row>
    <row r="19" spans="2:16" x14ac:dyDescent="0.25">
      <c r="B19" s="33"/>
      <c r="C19" s="11"/>
      <c r="D19" s="11"/>
      <c r="E19" s="139" t="s">
        <v>11</v>
      </c>
      <c r="F19" s="139"/>
      <c r="G19" s="139"/>
      <c r="H19" s="37">
        <v>3.394701E-2</v>
      </c>
      <c r="I19" s="25">
        <f t="shared" si="0"/>
        <v>4.5281255149699995E-4</v>
      </c>
      <c r="J19" s="37">
        <v>4.653297E-2</v>
      </c>
      <c r="K19" s="25">
        <f t="shared" si="0"/>
        <v>6.1838347798638703E-4</v>
      </c>
      <c r="L19" s="39">
        <f t="shared" si="1"/>
        <v>-1.258596E-2</v>
      </c>
      <c r="M19" s="25">
        <f t="shared" si="2"/>
        <v>-0.2704740316382126</v>
      </c>
      <c r="N19" s="11"/>
      <c r="O19" s="11"/>
      <c r="P19" s="48"/>
    </row>
    <row r="20" spans="2:16" x14ac:dyDescent="0.25">
      <c r="B20" s="33"/>
      <c r="C20" s="11"/>
      <c r="D20" s="11"/>
      <c r="E20" s="125" t="s">
        <v>12</v>
      </c>
      <c r="F20" s="125"/>
      <c r="G20" s="125"/>
      <c r="H20" s="35">
        <v>11.32486959</v>
      </c>
      <c r="I20" s="30">
        <f t="shared" si="0"/>
        <v>0.15106022870405034</v>
      </c>
      <c r="J20" s="35">
        <v>15.501928400000001</v>
      </c>
      <c r="K20" s="30">
        <f t="shared" si="0"/>
        <v>0.20600740506114157</v>
      </c>
      <c r="L20" s="38">
        <f t="shared" si="1"/>
        <v>-4.1770588100000001</v>
      </c>
      <c r="M20" s="30">
        <f t="shared" si="2"/>
        <v>-0.26945414158924896</v>
      </c>
      <c r="N20" s="11"/>
      <c r="O20" s="11"/>
      <c r="P20" s="48"/>
    </row>
    <row r="21" spans="2:16" x14ac:dyDescent="0.25">
      <c r="B21" s="33"/>
      <c r="C21" s="11"/>
      <c r="D21" s="11"/>
      <c r="E21" s="126" t="s">
        <v>16</v>
      </c>
      <c r="F21" s="127"/>
      <c r="G21" s="128"/>
      <c r="H21" s="60">
        <v>74.969233709999997</v>
      </c>
      <c r="I21" s="27">
        <f t="shared" si="0"/>
        <v>1</v>
      </c>
      <c r="J21" s="60">
        <v>75.249374630000005</v>
      </c>
      <c r="K21" s="27">
        <f t="shared" si="0"/>
        <v>1</v>
      </c>
      <c r="L21" s="61">
        <f t="shared" si="1"/>
        <v>-0.28014092000000801</v>
      </c>
      <c r="M21" s="27">
        <f t="shared" si="2"/>
        <v>-3.7228338624401003E-3</v>
      </c>
      <c r="N21" s="11"/>
      <c r="O21" s="11"/>
      <c r="P21" s="48"/>
    </row>
    <row r="22" spans="2:16" x14ac:dyDescent="0.25">
      <c r="B22" s="33"/>
      <c r="C22" s="11"/>
      <c r="D22" s="11"/>
      <c r="E22" s="44" t="s">
        <v>47</v>
      </c>
      <c r="F22" s="40"/>
      <c r="G22" s="40"/>
      <c r="H22" s="41"/>
      <c r="I22" s="42"/>
      <c r="J22" s="41"/>
      <c r="K22" s="42"/>
      <c r="L22" s="43"/>
      <c r="M22" s="42"/>
      <c r="N22" s="11"/>
      <c r="O22" s="11"/>
      <c r="P22" s="48"/>
    </row>
    <row r="23" spans="2:16" x14ac:dyDescent="0.25">
      <c r="B23" s="33"/>
      <c r="C23" s="11"/>
      <c r="D23" s="11"/>
      <c r="E23" s="120" t="s">
        <v>43</v>
      </c>
      <c r="F23" s="120"/>
      <c r="G23" s="120"/>
      <c r="H23" s="120"/>
      <c r="I23" s="120"/>
      <c r="J23" s="120"/>
      <c r="K23" s="120"/>
      <c r="L23" s="120"/>
      <c r="M23" s="120"/>
      <c r="N23" s="11"/>
      <c r="O23" s="11"/>
      <c r="P23" s="48"/>
    </row>
    <row r="24" spans="2:16" x14ac:dyDescent="0.25">
      <c r="B24" s="22"/>
      <c r="C24" s="23"/>
      <c r="D24" s="23"/>
      <c r="E24" s="23"/>
      <c r="F24" s="34"/>
      <c r="G24" s="34"/>
      <c r="H24" s="34"/>
      <c r="I24" s="34"/>
      <c r="J24" s="34"/>
      <c r="K24" s="34"/>
      <c r="L24" s="23"/>
      <c r="M24" s="23"/>
      <c r="N24" s="23"/>
      <c r="O24" s="23"/>
      <c r="P24" s="49"/>
    </row>
    <row r="25" spans="2:16" x14ac:dyDescent="0.25">
      <c r="F25" s="8"/>
      <c r="G25" s="8"/>
      <c r="H25" s="8"/>
      <c r="I25" s="8"/>
      <c r="J25" s="8"/>
      <c r="K25" s="8"/>
    </row>
    <row r="27" spans="2:16" x14ac:dyDescent="0.25">
      <c r="B27" s="31" t="s">
        <v>48</v>
      </c>
      <c r="C27" s="12"/>
      <c r="D27" s="12"/>
      <c r="E27" s="12"/>
      <c r="F27" s="12"/>
      <c r="G27" s="13"/>
      <c r="H27" s="13"/>
      <c r="I27" s="13"/>
      <c r="J27" s="13"/>
      <c r="K27" s="13"/>
      <c r="L27" s="13"/>
      <c r="M27" s="13"/>
      <c r="N27" s="13"/>
      <c r="O27" s="13"/>
      <c r="P27" s="47"/>
    </row>
    <row r="28" spans="2:16" x14ac:dyDescent="0.25">
      <c r="B28" s="32"/>
      <c r="C28" s="118" t="str">
        <f>+CONCATENATE("Durante el periodo de referencia del 2016 los impuestos a la producción y consumo representaron  ",FIXED(I44*100,1),"% del total recaudado, casi en su totalidad por el Impuesto General a las Ventas (IGV). Mientras que el Impuesto a la Renta de Tercera Categoría Alcanzó una participación de ",FIXED(I37*100,1),"% y el Impuesto de Quinta Categoría de ",FIXED(I39*100,1),"%, entre las principales.")</f>
        <v>Durante el periodo de referencia del 2016 los impuestos a la producción y consumo representaron  47.3% del total recaudado, casi en su totalidad por el Impuesto General a las Ventas (IGV). Mientras que el Impuesto a la Renta de Tercera Categoría Alcanzó una participación de 21.4% y el Impuesto de Quinta Categoría de 5.3%, entre las principales.</v>
      </c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48"/>
    </row>
    <row r="29" spans="2:16" x14ac:dyDescent="0.25">
      <c r="B29" s="33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48"/>
    </row>
    <row r="30" spans="2:16" x14ac:dyDescent="0.25">
      <c r="B30" s="33"/>
      <c r="C30" s="11"/>
      <c r="D30" s="11"/>
      <c r="E30" s="129" t="s">
        <v>45</v>
      </c>
      <c r="F30" s="129"/>
      <c r="G30" s="129"/>
      <c r="H30" s="129"/>
      <c r="I30" s="129"/>
      <c r="J30" s="129"/>
      <c r="K30" s="129"/>
      <c r="L30" s="129"/>
      <c r="M30" s="129"/>
      <c r="N30" s="11"/>
      <c r="O30" s="11"/>
      <c r="P30" s="48"/>
    </row>
    <row r="31" spans="2:16" x14ac:dyDescent="0.25">
      <c r="B31" s="33"/>
      <c r="C31" s="11"/>
      <c r="D31" s="11"/>
      <c r="E31" s="130"/>
      <c r="F31" s="130"/>
      <c r="G31" s="130"/>
      <c r="H31" s="130"/>
      <c r="I31" s="130"/>
      <c r="J31" s="130"/>
      <c r="K31" s="130"/>
      <c r="L31" s="130"/>
      <c r="M31" s="130"/>
      <c r="N31" s="11"/>
      <c r="O31" s="11"/>
      <c r="P31" s="48"/>
    </row>
    <row r="32" spans="2:16" x14ac:dyDescent="0.25">
      <c r="B32" s="33"/>
      <c r="C32" s="11"/>
      <c r="D32" s="11"/>
      <c r="E32" s="131" t="s">
        <v>21</v>
      </c>
      <c r="F32" s="132"/>
      <c r="G32" s="133"/>
      <c r="H32" s="137" t="s">
        <v>37</v>
      </c>
      <c r="I32" s="137"/>
      <c r="J32" s="137" t="s">
        <v>38</v>
      </c>
      <c r="K32" s="137"/>
      <c r="L32" s="138" t="s">
        <v>42</v>
      </c>
      <c r="M32" s="138"/>
      <c r="N32" s="11"/>
      <c r="O32" s="11"/>
      <c r="P32" s="48"/>
    </row>
    <row r="33" spans="2:16" x14ac:dyDescent="0.25">
      <c r="B33" s="33"/>
      <c r="C33" s="11"/>
      <c r="D33" s="11"/>
      <c r="E33" s="134"/>
      <c r="F33" s="135"/>
      <c r="G33" s="136"/>
      <c r="H33" s="50" t="s">
        <v>20</v>
      </c>
      <c r="I33" s="50" t="s">
        <v>40</v>
      </c>
      <c r="J33" s="50" t="s">
        <v>20</v>
      </c>
      <c r="K33" s="50" t="s">
        <v>40</v>
      </c>
      <c r="L33" s="50" t="s">
        <v>20</v>
      </c>
      <c r="M33" s="50" t="s">
        <v>41</v>
      </c>
      <c r="N33" s="11"/>
      <c r="O33" s="11"/>
      <c r="P33" s="48"/>
    </row>
    <row r="34" spans="2:16" x14ac:dyDescent="0.25">
      <c r="B34" s="33"/>
      <c r="C34" s="51"/>
      <c r="D34" s="52"/>
      <c r="E34" s="124" t="s">
        <v>0</v>
      </c>
      <c r="F34" s="124"/>
      <c r="G34" s="124"/>
      <c r="H34" s="59">
        <v>28.207035620000006</v>
      </c>
      <c r="I34" s="57">
        <f>+H34/H$50</f>
        <v>0.37624815172997456</v>
      </c>
      <c r="J34" s="59">
        <v>25.531545110000007</v>
      </c>
      <c r="K34" s="57">
        <f>+J34/J$50</f>
        <v>0.33929245572522315</v>
      </c>
      <c r="L34" s="58">
        <f>+H34-J34</f>
        <v>2.6754905099999995</v>
      </c>
      <c r="M34" s="57">
        <f>+H34/J34-1</f>
        <v>0.10479156269128742</v>
      </c>
      <c r="N34" s="11"/>
      <c r="O34" s="11"/>
      <c r="P34" s="48"/>
    </row>
    <row r="35" spans="2:16" x14ac:dyDescent="0.25">
      <c r="B35" s="33"/>
      <c r="C35" s="53"/>
      <c r="D35" s="54"/>
      <c r="E35" s="121" t="s">
        <v>5</v>
      </c>
      <c r="F35" s="121"/>
      <c r="G35" s="121"/>
      <c r="H35" s="55">
        <v>0.84206599999999998</v>
      </c>
      <c r="I35" s="45">
        <f t="shared" ref="I35:K50" si="3">+H35/H$50</f>
        <v>1.1232154289549292E-2</v>
      </c>
      <c r="J35" s="55">
        <v>0.73310640999999988</v>
      </c>
      <c r="K35" s="45">
        <f t="shared" si="3"/>
        <v>9.7423588382584258E-3</v>
      </c>
      <c r="L35" s="36">
        <f t="shared" ref="L35:L50" si="4">+H35-J35</f>
        <v>0.10895959000000011</v>
      </c>
      <c r="M35" s="45">
        <f t="shared" ref="M35:M50" si="5">+H35/J35-1</f>
        <v>0.14862725044240177</v>
      </c>
      <c r="N35" s="11"/>
      <c r="O35" s="11"/>
      <c r="P35" s="48"/>
    </row>
    <row r="36" spans="2:16" x14ac:dyDescent="0.25">
      <c r="B36" s="33"/>
      <c r="C36" s="53"/>
      <c r="D36" s="54"/>
      <c r="E36" s="121" t="s">
        <v>6</v>
      </c>
      <c r="F36" s="121"/>
      <c r="G36" s="121"/>
      <c r="H36" s="55">
        <v>0.57349914000000002</v>
      </c>
      <c r="I36" s="45">
        <f t="shared" si="3"/>
        <v>7.6497932767785777E-3</v>
      </c>
      <c r="J36" s="55">
        <v>0.61716316999999998</v>
      </c>
      <c r="K36" s="45">
        <f t="shared" si="3"/>
        <v>8.2015720799618816E-3</v>
      </c>
      <c r="L36" s="36">
        <f t="shared" si="4"/>
        <v>-4.3664029999999965E-2</v>
      </c>
      <c r="M36" s="45">
        <f t="shared" si="5"/>
        <v>-7.0749571786663745E-2</v>
      </c>
      <c r="N36" s="11"/>
      <c r="O36" s="11"/>
      <c r="P36" s="48"/>
    </row>
    <row r="37" spans="2:16" x14ac:dyDescent="0.25">
      <c r="B37" s="33"/>
      <c r="C37" s="53"/>
      <c r="D37" s="54"/>
      <c r="E37" s="121" t="s">
        <v>1</v>
      </c>
      <c r="F37" s="121"/>
      <c r="G37" s="121"/>
      <c r="H37" s="55">
        <v>16.015422310000002</v>
      </c>
      <c r="I37" s="45">
        <f t="shared" si="3"/>
        <v>0.21362659743797985</v>
      </c>
      <c r="J37" s="55">
        <v>12.598978900000002</v>
      </c>
      <c r="K37" s="45">
        <f t="shared" si="3"/>
        <v>0.16742968246512324</v>
      </c>
      <c r="L37" s="36">
        <f t="shared" si="4"/>
        <v>3.4164434099999994</v>
      </c>
      <c r="M37" s="45">
        <f t="shared" si="5"/>
        <v>0.27116827777209784</v>
      </c>
      <c r="N37" s="11"/>
      <c r="O37" s="11"/>
      <c r="P37" s="48"/>
    </row>
    <row r="38" spans="2:16" x14ac:dyDescent="0.25">
      <c r="B38" s="33"/>
      <c r="C38" s="53"/>
      <c r="D38" s="54"/>
      <c r="E38" s="121" t="s">
        <v>4</v>
      </c>
      <c r="F38" s="121"/>
      <c r="G38" s="121"/>
      <c r="H38" s="55">
        <v>1.3515744499999998</v>
      </c>
      <c r="I38" s="45">
        <f t="shared" si="3"/>
        <v>1.802838822160344E-2</v>
      </c>
      <c r="J38" s="55">
        <v>1.0250264799999997</v>
      </c>
      <c r="K38" s="45">
        <f t="shared" si="3"/>
        <v>1.3621727556408792E-2</v>
      </c>
      <c r="L38" s="36">
        <f t="shared" si="4"/>
        <v>0.32654797000000002</v>
      </c>
      <c r="M38" s="45">
        <f t="shared" si="5"/>
        <v>0.31857515524867241</v>
      </c>
      <c r="N38" s="11"/>
      <c r="O38" s="11"/>
      <c r="P38" s="48"/>
    </row>
    <row r="39" spans="2:16" x14ac:dyDescent="0.25">
      <c r="B39" s="33"/>
      <c r="C39" s="53"/>
      <c r="D39" s="54"/>
      <c r="E39" s="121" t="s">
        <v>2</v>
      </c>
      <c r="F39" s="121"/>
      <c r="G39" s="121"/>
      <c r="H39" s="55">
        <v>3.9560905100000001</v>
      </c>
      <c r="I39" s="45">
        <f t="shared" si="3"/>
        <v>5.276952043158345E-2</v>
      </c>
      <c r="J39" s="55">
        <v>4.1178504500000006</v>
      </c>
      <c r="K39" s="45">
        <f t="shared" si="3"/>
        <v>5.4722719892987902E-2</v>
      </c>
      <c r="L39" s="36">
        <f t="shared" si="4"/>
        <v>-0.16175994000000049</v>
      </c>
      <c r="M39" s="45">
        <f t="shared" si="5"/>
        <v>-3.9282616492301359E-2</v>
      </c>
      <c r="N39" s="11"/>
      <c r="O39" s="11"/>
      <c r="P39" s="48"/>
    </row>
    <row r="40" spans="2:16" x14ac:dyDescent="0.25">
      <c r="B40" s="33"/>
      <c r="C40" s="53"/>
      <c r="D40" s="54"/>
      <c r="E40" s="121" t="s">
        <v>7</v>
      </c>
      <c r="F40" s="121"/>
      <c r="G40" s="121"/>
      <c r="H40" s="55">
        <v>9.8411979999999996E-2</v>
      </c>
      <c r="I40" s="45">
        <f t="shared" si="3"/>
        <v>1.312698224723524E-3</v>
      </c>
      <c r="J40" s="55">
        <v>0.10586198999999999</v>
      </c>
      <c r="K40" s="45">
        <f t="shared" si="3"/>
        <v>1.4068155452523258E-3</v>
      </c>
      <c r="L40" s="36">
        <f t="shared" si="4"/>
        <v>-7.450009999999993E-3</v>
      </c>
      <c r="M40" s="45">
        <f t="shared" si="5"/>
        <v>-7.0374739790929675E-2</v>
      </c>
      <c r="N40" s="11"/>
      <c r="O40" s="11"/>
      <c r="P40" s="48"/>
    </row>
    <row r="41" spans="2:16" x14ac:dyDescent="0.25">
      <c r="B41" s="33"/>
      <c r="C41" s="53"/>
      <c r="D41" s="54"/>
      <c r="E41" s="121" t="s">
        <v>3</v>
      </c>
      <c r="F41" s="121"/>
      <c r="G41" s="121"/>
      <c r="H41" s="55">
        <v>3.1499478700000005</v>
      </c>
      <c r="I41" s="45">
        <f t="shared" si="3"/>
        <v>4.2016540841070843E-2</v>
      </c>
      <c r="J41" s="55">
        <v>4.5969810700000009</v>
      </c>
      <c r="K41" s="45">
        <f t="shared" si="3"/>
        <v>6.1089957127262312E-2</v>
      </c>
      <c r="L41" s="36">
        <f t="shared" si="4"/>
        <v>-1.4470332000000004</v>
      </c>
      <c r="M41" s="45">
        <f t="shared" si="5"/>
        <v>-0.31477902083247</v>
      </c>
      <c r="N41" s="11"/>
      <c r="O41" s="11"/>
      <c r="P41" s="48"/>
    </row>
    <row r="42" spans="2:16" x14ac:dyDescent="0.25">
      <c r="B42" s="33"/>
      <c r="C42" s="53"/>
      <c r="D42" s="54"/>
      <c r="E42" s="121" t="s">
        <v>50</v>
      </c>
      <c r="F42" s="121"/>
      <c r="G42" s="121"/>
      <c r="H42" s="55">
        <v>1.5805941900000002</v>
      </c>
      <c r="I42" s="45">
        <f t="shared" si="3"/>
        <v>2.1083237906821071E-2</v>
      </c>
      <c r="J42" s="55">
        <v>1.3505226000000001</v>
      </c>
      <c r="K42" s="45">
        <f t="shared" si="3"/>
        <v>1.7947293338190496E-2</v>
      </c>
      <c r="L42" s="36">
        <f t="shared" si="4"/>
        <v>0.2300715900000001</v>
      </c>
      <c r="M42" s="45">
        <f t="shared" si="5"/>
        <v>0.17035745273718494</v>
      </c>
      <c r="N42" s="11"/>
      <c r="O42" s="11"/>
      <c r="P42" s="48"/>
    </row>
    <row r="43" spans="2:16" x14ac:dyDescent="0.25">
      <c r="B43" s="33"/>
      <c r="C43" s="53"/>
      <c r="D43" s="54"/>
      <c r="E43" s="121" t="s">
        <v>8</v>
      </c>
      <c r="F43" s="121"/>
      <c r="G43" s="121"/>
      <c r="H43" s="55">
        <v>0.63942916999999988</v>
      </c>
      <c r="I43" s="45">
        <f t="shared" si="3"/>
        <v>8.529221099864431E-3</v>
      </c>
      <c r="J43" s="55">
        <v>0.38605404000000004</v>
      </c>
      <c r="K43" s="45">
        <f t="shared" si="3"/>
        <v>5.1303288817777116E-3</v>
      </c>
      <c r="L43" s="36">
        <f t="shared" si="4"/>
        <v>0.25337512999999984</v>
      </c>
      <c r="M43" s="45">
        <f t="shared" si="5"/>
        <v>0.6563203690343451</v>
      </c>
      <c r="N43" s="11"/>
      <c r="O43" s="11"/>
      <c r="P43" s="48"/>
    </row>
    <row r="44" spans="2:16" x14ac:dyDescent="0.25">
      <c r="B44" s="33"/>
      <c r="C44" s="51"/>
      <c r="D44" s="52"/>
      <c r="E44" s="124" t="s">
        <v>9</v>
      </c>
      <c r="F44" s="124"/>
      <c r="G44" s="124"/>
      <c r="H44" s="59">
        <v>35.4373285</v>
      </c>
      <c r="I44" s="57">
        <f t="shared" si="3"/>
        <v>0.47269161956597505</v>
      </c>
      <c r="J44" s="59">
        <v>34.215901119999998</v>
      </c>
      <c r="K44" s="57">
        <f t="shared" si="3"/>
        <v>0.45470013921363528</v>
      </c>
      <c r="L44" s="58">
        <f t="shared" si="4"/>
        <v>1.2214273800000015</v>
      </c>
      <c r="M44" s="57">
        <f t="shared" si="5"/>
        <v>3.5697653430674992E-2</v>
      </c>
      <c r="N44" s="11"/>
      <c r="O44" s="11"/>
      <c r="P44" s="48"/>
    </row>
    <row r="45" spans="2:16" x14ac:dyDescent="0.25">
      <c r="B45" s="33"/>
      <c r="C45" s="53"/>
      <c r="D45" s="54"/>
      <c r="E45" s="121" t="s">
        <v>17</v>
      </c>
      <c r="F45" s="121"/>
      <c r="G45" s="121"/>
      <c r="H45" s="55">
        <v>35.403381490000001</v>
      </c>
      <c r="I45" s="45">
        <f t="shared" si="3"/>
        <v>0.47223880701447807</v>
      </c>
      <c r="J45" s="55">
        <v>34.169368149999997</v>
      </c>
      <c r="K45" s="45">
        <f t="shared" si="3"/>
        <v>0.45408175573564891</v>
      </c>
      <c r="L45" s="36">
        <f t="shared" si="4"/>
        <v>1.2340133400000042</v>
      </c>
      <c r="M45" s="45">
        <f t="shared" si="5"/>
        <v>3.6114608106969204E-2</v>
      </c>
      <c r="N45" s="11"/>
      <c r="O45" s="11"/>
      <c r="P45" s="48"/>
    </row>
    <row r="46" spans="2:16" x14ac:dyDescent="0.25">
      <c r="B46" s="33"/>
      <c r="C46" s="53"/>
      <c r="D46" s="54"/>
      <c r="E46" s="121" t="s">
        <v>18</v>
      </c>
      <c r="F46" s="121"/>
      <c r="G46" s="121"/>
      <c r="H46" s="55">
        <v>3.394701E-2</v>
      </c>
      <c r="I46" s="45">
        <f t="shared" si="3"/>
        <v>4.528125514969999E-4</v>
      </c>
      <c r="J46" s="55">
        <v>4.653297E-2</v>
      </c>
      <c r="K46" s="45">
        <f t="shared" si="3"/>
        <v>6.1838347798638703E-4</v>
      </c>
      <c r="L46" s="36">
        <f t="shared" si="4"/>
        <v>-1.258596E-2</v>
      </c>
      <c r="M46" s="45">
        <f t="shared" si="5"/>
        <v>-0.2704740316382126</v>
      </c>
      <c r="N46" s="11"/>
      <c r="O46" s="11"/>
      <c r="P46" s="48"/>
    </row>
    <row r="47" spans="2:16" x14ac:dyDescent="0.25">
      <c r="B47" s="33"/>
      <c r="C47" s="53"/>
      <c r="D47" s="54"/>
      <c r="E47" s="121" t="s">
        <v>51</v>
      </c>
      <c r="F47" s="121"/>
      <c r="G47" s="121"/>
      <c r="H47" s="55">
        <v>0</v>
      </c>
      <c r="I47" s="45">
        <f t="shared" si="3"/>
        <v>0</v>
      </c>
      <c r="J47" s="55">
        <v>0</v>
      </c>
      <c r="K47" s="45">
        <f t="shared" si="3"/>
        <v>0</v>
      </c>
      <c r="L47" s="36">
        <f t="shared" si="4"/>
        <v>0</v>
      </c>
      <c r="M47" s="45" t="e">
        <f t="shared" si="5"/>
        <v>#DIV/0!</v>
      </c>
      <c r="N47" s="11"/>
      <c r="O47" s="11"/>
      <c r="P47" s="48"/>
    </row>
    <row r="48" spans="2:16" x14ac:dyDescent="0.25">
      <c r="B48" s="33"/>
      <c r="C48" s="53"/>
      <c r="D48" s="54"/>
      <c r="E48" s="121" t="s">
        <v>52</v>
      </c>
      <c r="F48" s="121"/>
      <c r="G48" s="121"/>
      <c r="H48" s="55">
        <v>0</v>
      </c>
      <c r="I48" s="45">
        <f t="shared" si="3"/>
        <v>0</v>
      </c>
      <c r="J48" s="55">
        <v>0</v>
      </c>
      <c r="K48" s="45">
        <f t="shared" si="3"/>
        <v>0</v>
      </c>
      <c r="L48" s="36">
        <f t="shared" si="4"/>
        <v>0</v>
      </c>
      <c r="M48" s="45" t="e">
        <f t="shared" si="5"/>
        <v>#DIV/0!</v>
      </c>
      <c r="N48" s="11"/>
      <c r="O48" s="11"/>
      <c r="P48" s="48"/>
    </row>
    <row r="49" spans="2:16" x14ac:dyDescent="0.25">
      <c r="B49" s="33"/>
      <c r="C49" s="51"/>
      <c r="D49" s="52"/>
      <c r="E49" s="122" t="s">
        <v>12</v>
      </c>
      <c r="F49" s="122"/>
      <c r="G49" s="122"/>
      <c r="H49" s="56">
        <v>11.32486959</v>
      </c>
      <c r="I49" s="57">
        <f t="shared" si="3"/>
        <v>0.15106022870405031</v>
      </c>
      <c r="J49" s="56">
        <v>15.501928400000001</v>
      </c>
      <c r="K49" s="57">
        <f t="shared" si="3"/>
        <v>0.20600740506114157</v>
      </c>
      <c r="L49" s="58">
        <f t="shared" si="4"/>
        <v>-4.1770588100000001</v>
      </c>
      <c r="M49" s="57">
        <f t="shared" si="5"/>
        <v>-0.26945414158924896</v>
      </c>
      <c r="N49" s="11"/>
      <c r="O49" s="11"/>
      <c r="P49" s="48"/>
    </row>
    <row r="50" spans="2:16" x14ac:dyDescent="0.25">
      <c r="B50" s="33"/>
      <c r="C50" s="51"/>
      <c r="D50" s="52"/>
      <c r="E50" s="123" t="s">
        <v>49</v>
      </c>
      <c r="F50" s="123"/>
      <c r="G50" s="123"/>
      <c r="H50" s="62">
        <f>+H34+H44+H49</f>
        <v>74.969233710000012</v>
      </c>
      <c r="I50" s="63">
        <f t="shared" si="3"/>
        <v>1</v>
      </c>
      <c r="J50" s="62">
        <f>+J34+J44+J49</f>
        <v>75.249374630000005</v>
      </c>
      <c r="K50" s="63">
        <f t="shared" si="3"/>
        <v>1</v>
      </c>
      <c r="L50" s="64">
        <f t="shared" si="4"/>
        <v>-0.2801409199999938</v>
      </c>
      <c r="M50" s="63">
        <f t="shared" si="5"/>
        <v>-3.7228338624399893E-3</v>
      </c>
      <c r="N50" s="11"/>
      <c r="O50" s="11"/>
      <c r="P50" s="48"/>
    </row>
    <row r="51" spans="2:16" x14ac:dyDescent="0.25">
      <c r="B51" s="33"/>
      <c r="C51" s="53"/>
      <c r="D51" s="54"/>
      <c r="E51" s="120" t="s">
        <v>43</v>
      </c>
      <c r="F51" s="120"/>
      <c r="G51" s="120"/>
      <c r="H51" s="120"/>
      <c r="I51" s="120"/>
      <c r="J51" s="120"/>
      <c r="K51" s="120"/>
      <c r="L51" s="120"/>
      <c r="M51" s="120"/>
      <c r="N51" s="11"/>
      <c r="O51" s="11"/>
      <c r="P51" s="48"/>
    </row>
    <row r="52" spans="2:16" x14ac:dyDescent="0.25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49"/>
    </row>
    <row r="55" spans="2:16" x14ac:dyDescent="0.25">
      <c r="B55" s="31" t="s">
        <v>61</v>
      </c>
      <c r="C55" s="12"/>
      <c r="D55" s="12"/>
      <c r="E55" s="12"/>
      <c r="F55" s="12"/>
      <c r="G55" s="13"/>
      <c r="H55" s="13"/>
      <c r="I55" s="13"/>
      <c r="J55" s="13"/>
      <c r="K55" s="13"/>
      <c r="L55" s="13"/>
      <c r="M55" s="13"/>
      <c r="N55" s="13"/>
      <c r="O55" s="13"/>
      <c r="P55" s="47"/>
    </row>
    <row r="56" spans="2:16" x14ac:dyDescent="0.25">
      <c r="B56" s="32"/>
      <c r="C56" s="118" t="str">
        <f>+CONCATENATE("En esta región se habría recaudado en el 2016 unos  S/ ",FIXED(H73,1)," millones, con lo que registraría una reducción de ",FIXED(O73*100,1),"% respecto al año anterior. El Impuesto a la Renta recaudado sería de S/ ",FIXED(D73,1)," millones un ",FIXED(K73*100,1),"% más en comparación del año 2015. Mientras que el IGV habría alcanzado los S/ ",FIXED(E73,1)," millones un ",FIXED(L73*100,1),"% superior al año anterior.")</f>
        <v>En esta región se habría recaudado en el 2016 unos  S/ 83.2 millones, con lo que registraría una reducción de -0.7% respecto al año anterior. El Impuesto a la Renta recaudado sería de S/ 31.3 millones un 8.7% más en comparación del año 2015. Mientras que el IGV habría alcanzado los S/ 39.3 millones un 5.0% superior al año anterior.</v>
      </c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48"/>
    </row>
    <row r="57" spans="2:16" x14ac:dyDescent="0.25">
      <c r="B57" s="33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48"/>
    </row>
    <row r="58" spans="2:16" x14ac:dyDescent="0.25">
      <c r="B58" s="33"/>
      <c r="C58" s="119" t="s">
        <v>58</v>
      </c>
      <c r="D58" s="119"/>
      <c r="E58" s="119"/>
      <c r="F58" s="119"/>
      <c r="G58" s="119"/>
      <c r="H58" s="119"/>
      <c r="I58" s="69"/>
      <c r="J58" s="119" t="s">
        <v>60</v>
      </c>
      <c r="K58" s="119"/>
      <c r="L58" s="119"/>
      <c r="M58" s="119"/>
      <c r="N58" s="119"/>
      <c r="O58" s="119"/>
      <c r="P58" s="48"/>
    </row>
    <row r="59" spans="2:16" x14ac:dyDescent="0.25">
      <c r="B59" s="33"/>
      <c r="C59" s="119" t="s">
        <v>39</v>
      </c>
      <c r="D59" s="119"/>
      <c r="E59" s="119"/>
      <c r="F59" s="119"/>
      <c r="G59" s="119"/>
      <c r="H59" s="119"/>
      <c r="I59" s="69"/>
      <c r="J59" s="119" t="s">
        <v>59</v>
      </c>
      <c r="K59" s="119"/>
      <c r="L59" s="119"/>
      <c r="M59" s="119"/>
      <c r="N59" s="119"/>
      <c r="O59" s="119"/>
      <c r="P59" s="48"/>
    </row>
    <row r="60" spans="2:16" x14ac:dyDescent="0.25">
      <c r="B60" s="33"/>
      <c r="C60" s="71" t="s">
        <v>53</v>
      </c>
      <c r="D60" s="71" t="s">
        <v>13</v>
      </c>
      <c r="E60" s="71" t="s">
        <v>14</v>
      </c>
      <c r="F60" s="71" t="s">
        <v>15</v>
      </c>
      <c r="G60" s="71" t="s">
        <v>19</v>
      </c>
      <c r="H60" s="71" t="s">
        <v>54</v>
      </c>
      <c r="I60" s="69"/>
      <c r="J60" s="71" t="s">
        <v>53</v>
      </c>
      <c r="K60" s="71" t="s">
        <v>13</v>
      </c>
      <c r="L60" s="71" t="s">
        <v>14</v>
      </c>
      <c r="M60" s="71" t="s">
        <v>15</v>
      </c>
      <c r="N60" s="71" t="s">
        <v>19</v>
      </c>
      <c r="O60" s="71" t="s">
        <v>54</v>
      </c>
      <c r="P60" s="48"/>
    </row>
    <row r="61" spans="2:16" x14ac:dyDescent="0.25">
      <c r="B61" s="33"/>
      <c r="C61" s="72">
        <v>2004</v>
      </c>
      <c r="D61" s="36">
        <v>6.12657585</v>
      </c>
      <c r="E61" s="36">
        <v>5.5674872999999998</v>
      </c>
      <c r="F61" s="36">
        <v>1.2669999999999999E-3</v>
      </c>
      <c r="G61" s="36">
        <v>2.7939712600000002</v>
      </c>
      <c r="H61" s="36">
        <v>14.489301410000001</v>
      </c>
      <c r="I61" s="69"/>
      <c r="J61" s="72">
        <v>2004</v>
      </c>
      <c r="K61" s="36"/>
      <c r="L61" s="36"/>
      <c r="M61" s="36"/>
      <c r="N61" s="36"/>
      <c r="O61" s="36"/>
      <c r="P61" s="48"/>
    </row>
    <row r="62" spans="2:16" x14ac:dyDescent="0.25">
      <c r="B62" s="33"/>
      <c r="C62" s="72">
        <v>2005</v>
      </c>
      <c r="D62" s="36">
        <v>6.5746562700000011</v>
      </c>
      <c r="E62" s="36">
        <v>11.775936489999999</v>
      </c>
      <c r="F62" s="36">
        <v>6.6519999999999999E-3</v>
      </c>
      <c r="G62" s="36">
        <v>2.5813318200000004</v>
      </c>
      <c r="H62" s="36">
        <v>20.939227540000008</v>
      </c>
      <c r="I62" s="69"/>
      <c r="J62" s="72">
        <v>2005</v>
      </c>
      <c r="K62" s="45">
        <f>+D62/D61-1</f>
        <v>7.3137170088247716E-2</v>
      </c>
      <c r="L62" s="45">
        <f t="shared" ref="L62:O73" si="6">+E62/E61-1</f>
        <v>1.1151258827298984</v>
      </c>
      <c r="M62" s="45">
        <f t="shared" si="6"/>
        <v>4.250197316495659</v>
      </c>
      <c r="N62" s="45">
        <f t="shared" si="6"/>
        <v>-7.6106523729954079E-2</v>
      </c>
      <c r="O62" s="45">
        <f t="shared" si="6"/>
        <v>0.44515093913006032</v>
      </c>
      <c r="P62" s="48"/>
    </row>
    <row r="63" spans="2:16" x14ac:dyDescent="0.25">
      <c r="B63" s="33"/>
      <c r="C63" s="72">
        <v>2006</v>
      </c>
      <c r="D63" s="36">
        <v>7.9541714200000007</v>
      </c>
      <c r="E63" s="36">
        <v>10.27505395</v>
      </c>
      <c r="F63" s="36">
        <v>9.5199999999999989E-3</v>
      </c>
      <c r="G63" s="36">
        <v>2.6183170000000002</v>
      </c>
      <c r="H63" s="36">
        <v>20.857460080000003</v>
      </c>
      <c r="I63" s="69"/>
      <c r="J63" s="72">
        <v>2006</v>
      </c>
      <c r="K63" s="45">
        <f t="shared" ref="K63:K73" si="7">+D63/D62-1</f>
        <v>0.2098231593178026</v>
      </c>
      <c r="L63" s="45">
        <f t="shared" si="6"/>
        <v>-0.12745334872301095</v>
      </c>
      <c r="M63" s="45">
        <f t="shared" si="6"/>
        <v>0.43114852675886928</v>
      </c>
      <c r="N63" s="45">
        <f t="shared" si="6"/>
        <v>1.4327944866847853E-2</v>
      </c>
      <c r="O63" s="45">
        <f t="shared" si="6"/>
        <v>-3.9049893241670519E-3</v>
      </c>
      <c r="P63" s="48"/>
    </row>
    <row r="64" spans="2:16" x14ac:dyDescent="0.25">
      <c r="B64" s="33"/>
      <c r="C64" s="72">
        <v>2007</v>
      </c>
      <c r="D64" s="36">
        <v>10.33849859</v>
      </c>
      <c r="E64" s="36">
        <v>32.606187499999997</v>
      </c>
      <c r="F64" s="36">
        <v>1.0944000000000001E-2</v>
      </c>
      <c r="G64" s="36">
        <v>3.6847257500000001</v>
      </c>
      <c r="H64" s="36">
        <v>46.640355840000012</v>
      </c>
      <c r="I64" s="69"/>
      <c r="J64" s="72">
        <v>2007</v>
      </c>
      <c r="K64" s="45">
        <f t="shared" si="7"/>
        <v>0.29975808215609212</v>
      </c>
      <c r="L64" s="45">
        <f t="shared" si="6"/>
        <v>2.1733349195699354</v>
      </c>
      <c r="M64" s="45">
        <f t="shared" si="6"/>
        <v>0.14957983193277324</v>
      </c>
      <c r="N64" s="45">
        <f t="shared" si="6"/>
        <v>0.40728786850484489</v>
      </c>
      <c r="O64" s="45">
        <f t="shared" si="6"/>
        <v>1.2361474341126968</v>
      </c>
      <c r="P64" s="48"/>
    </row>
    <row r="65" spans="2:16" x14ac:dyDescent="0.25">
      <c r="B65" s="33"/>
      <c r="C65" s="72">
        <v>2008</v>
      </c>
      <c r="D65" s="36">
        <v>18.462535370000001</v>
      </c>
      <c r="E65" s="36">
        <v>16.1635724</v>
      </c>
      <c r="F65" s="36">
        <v>1.8020990000000001E-2</v>
      </c>
      <c r="G65" s="36">
        <v>3.4514701999999997</v>
      </c>
      <c r="H65" s="36">
        <v>38.095598960000011</v>
      </c>
      <c r="I65" s="69"/>
      <c r="J65" s="72">
        <v>2008</v>
      </c>
      <c r="K65" s="45">
        <f t="shared" si="7"/>
        <v>0.78580431280979646</v>
      </c>
      <c r="L65" s="45">
        <f t="shared" si="6"/>
        <v>-0.50427898385850844</v>
      </c>
      <c r="M65" s="45">
        <f t="shared" si="6"/>
        <v>0.64665478801169596</v>
      </c>
      <c r="N65" s="45">
        <f t="shared" si="6"/>
        <v>-6.3303367964359425E-2</v>
      </c>
      <c r="O65" s="45">
        <f t="shared" si="6"/>
        <v>-0.18320522487677482</v>
      </c>
      <c r="P65" s="48"/>
    </row>
    <row r="66" spans="2:16" x14ac:dyDescent="0.25">
      <c r="B66" s="33"/>
      <c r="C66" s="72">
        <v>2009</v>
      </c>
      <c r="D66" s="36">
        <v>12.713117489999998</v>
      </c>
      <c r="E66" s="36">
        <v>10.117383330000001</v>
      </c>
      <c r="F66" s="36">
        <v>1.5390000000000001E-2</v>
      </c>
      <c r="G66" s="36">
        <v>7.6445813399999993</v>
      </c>
      <c r="H66" s="36">
        <v>30.490472159999999</v>
      </c>
      <c r="I66" s="69"/>
      <c r="J66" s="72">
        <v>2009</v>
      </c>
      <c r="K66" s="45">
        <f t="shared" si="7"/>
        <v>-0.31140998594062563</v>
      </c>
      <c r="L66" s="45">
        <f t="shared" si="6"/>
        <v>-0.3740626713188725</v>
      </c>
      <c r="M66" s="45">
        <f t="shared" si="6"/>
        <v>-0.14599586371225992</v>
      </c>
      <c r="N66" s="45">
        <f t="shared" si="6"/>
        <v>1.2148768197390201</v>
      </c>
      <c r="O66" s="45">
        <f t="shared" si="6"/>
        <v>-0.19963268743944196</v>
      </c>
      <c r="P66" s="48"/>
    </row>
    <row r="67" spans="2:16" x14ac:dyDescent="0.25">
      <c r="B67" s="33"/>
      <c r="C67" s="72">
        <v>2010</v>
      </c>
      <c r="D67" s="36">
        <v>14.990002820000001</v>
      </c>
      <c r="E67" s="36">
        <v>11.47908522</v>
      </c>
      <c r="F67" s="36">
        <v>2.0555980000000001E-2</v>
      </c>
      <c r="G67" s="36">
        <v>4.8139195299999997</v>
      </c>
      <c r="H67" s="36">
        <v>31.30356355000001</v>
      </c>
      <c r="I67" s="69"/>
      <c r="J67" s="72">
        <v>2010</v>
      </c>
      <c r="K67" s="45">
        <f t="shared" si="7"/>
        <v>0.17909732461695382</v>
      </c>
      <c r="L67" s="45">
        <f t="shared" si="6"/>
        <v>0.13459032297039575</v>
      </c>
      <c r="M67" s="45">
        <f t="shared" si="6"/>
        <v>0.33567121507472386</v>
      </c>
      <c r="N67" s="45">
        <f t="shared" si="6"/>
        <v>-0.37028343137493513</v>
      </c>
      <c r="O67" s="45">
        <f t="shared" si="6"/>
        <v>2.6667064574575239E-2</v>
      </c>
      <c r="P67" s="48"/>
    </row>
    <row r="68" spans="2:16" x14ac:dyDescent="0.25">
      <c r="B68" s="33"/>
      <c r="C68" s="72">
        <v>2011</v>
      </c>
      <c r="D68" s="36">
        <v>16.197497580000004</v>
      </c>
      <c r="E68" s="36">
        <v>16.127862700000005</v>
      </c>
      <c r="F68" s="36">
        <v>2.3118989999999996E-2</v>
      </c>
      <c r="G68" s="36">
        <v>6.9001390900000006</v>
      </c>
      <c r="H68" s="36">
        <v>39.248618360000002</v>
      </c>
      <c r="I68" s="69"/>
      <c r="J68" s="72">
        <v>2011</v>
      </c>
      <c r="K68" s="45">
        <f t="shared" si="7"/>
        <v>8.0553337747804488E-2</v>
      </c>
      <c r="L68" s="45">
        <f t="shared" si="6"/>
        <v>0.40497804406055327</v>
      </c>
      <c r="M68" s="45">
        <f t="shared" si="6"/>
        <v>0.12468439840863788</v>
      </c>
      <c r="N68" s="45">
        <f t="shared" si="6"/>
        <v>0.43337233765517502</v>
      </c>
      <c r="O68" s="45">
        <f t="shared" si="6"/>
        <v>0.25380672067286048</v>
      </c>
      <c r="P68" s="48"/>
    </row>
    <row r="69" spans="2:16" x14ac:dyDescent="0.25">
      <c r="B69" s="65"/>
      <c r="C69" s="72">
        <v>2012</v>
      </c>
      <c r="D69" s="36">
        <v>20.323664430000001</v>
      </c>
      <c r="E69" s="36">
        <v>25.822990659999991</v>
      </c>
      <c r="F69" s="36">
        <v>3.3722999999999996E-2</v>
      </c>
      <c r="G69" s="36">
        <v>15.621373750000002</v>
      </c>
      <c r="H69" s="36">
        <v>61.801751839999994</v>
      </c>
      <c r="I69" s="69"/>
      <c r="J69" s="72">
        <v>2012</v>
      </c>
      <c r="K69" s="45">
        <f t="shared" si="7"/>
        <v>0.25474100734516036</v>
      </c>
      <c r="L69" s="45">
        <f t="shared" si="6"/>
        <v>0.60114152385486164</v>
      </c>
      <c r="M69" s="45">
        <f t="shared" si="6"/>
        <v>0.45867098865478129</v>
      </c>
      <c r="N69" s="45">
        <f t="shared" si="6"/>
        <v>1.263921574079458</v>
      </c>
      <c r="O69" s="45">
        <f t="shared" si="6"/>
        <v>0.57462235417144991</v>
      </c>
      <c r="P69" s="48"/>
    </row>
    <row r="70" spans="2:16" x14ac:dyDescent="0.25">
      <c r="B70" s="66"/>
      <c r="C70" s="72">
        <v>2013</v>
      </c>
      <c r="D70" s="36">
        <v>26.408880040000003</v>
      </c>
      <c r="E70" s="36">
        <v>30.983876469999984</v>
      </c>
      <c r="F70" s="36">
        <v>4.3783990000000002E-2</v>
      </c>
      <c r="G70" s="36">
        <v>16.91431747</v>
      </c>
      <c r="H70" s="36">
        <v>74.350857970000007</v>
      </c>
      <c r="I70" s="69"/>
      <c r="J70" s="72">
        <v>2013</v>
      </c>
      <c r="K70" s="45">
        <f t="shared" si="7"/>
        <v>0.29941527675577762</v>
      </c>
      <c r="L70" s="45">
        <f t="shared" si="6"/>
        <v>0.19985623965678934</v>
      </c>
      <c r="M70" s="45">
        <f t="shared" si="6"/>
        <v>0.29834208107226545</v>
      </c>
      <c r="N70" s="45">
        <f t="shared" si="6"/>
        <v>8.276760678618289E-2</v>
      </c>
      <c r="O70" s="45">
        <f t="shared" si="6"/>
        <v>0.20305421377841659</v>
      </c>
      <c r="P70" s="48"/>
    </row>
    <row r="71" spans="2:16" x14ac:dyDescent="0.25">
      <c r="B71" s="66"/>
      <c r="C71" s="72">
        <v>2014</v>
      </c>
      <c r="D71" s="36">
        <v>26.714637720000006</v>
      </c>
      <c r="E71" s="36">
        <v>35.860005419999986</v>
      </c>
      <c r="F71" s="36">
        <v>4.7554019999999995E-2</v>
      </c>
      <c r="G71" s="36">
        <v>18.412738020000003</v>
      </c>
      <c r="H71" s="36">
        <v>81.034935179999991</v>
      </c>
      <c r="I71" s="69"/>
      <c r="J71" s="72">
        <v>2014</v>
      </c>
      <c r="K71" s="45">
        <f t="shared" si="7"/>
        <v>1.157783592249606E-2</v>
      </c>
      <c r="L71" s="45">
        <f t="shared" si="6"/>
        <v>0.15737633587331445</v>
      </c>
      <c r="M71" s="45">
        <f t="shared" si="6"/>
        <v>8.6105217911843779E-2</v>
      </c>
      <c r="N71" s="45">
        <f t="shared" si="6"/>
        <v>8.8588886466017147E-2</v>
      </c>
      <c r="O71" s="45">
        <f t="shared" si="6"/>
        <v>8.9899126822409414E-2</v>
      </c>
      <c r="P71" s="48"/>
    </row>
    <row r="72" spans="2:16" x14ac:dyDescent="0.25">
      <c r="B72" s="66"/>
      <c r="C72" s="72">
        <v>2015</v>
      </c>
      <c r="D72" s="36">
        <v>28.772078270000005</v>
      </c>
      <c r="E72" s="36">
        <v>37.407647569999995</v>
      </c>
      <c r="F72" s="36">
        <v>4.8430970000000004E-2</v>
      </c>
      <c r="G72" s="36">
        <v>17.488022570000002</v>
      </c>
      <c r="H72" s="36">
        <v>83.71617938</v>
      </c>
      <c r="I72" s="69"/>
      <c r="J72" s="72">
        <v>2015</v>
      </c>
      <c r="K72" s="45">
        <f t="shared" si="7"/>
        <v>7.7015476367837454E-2</v>
      </c>
      <c r="L72" s="45">
        <f t="shared" si="6"/>
        <v>4.315788946135668E-2</v>
      </c>
      <c r="M72" s="45">
        <f t="shared" si="6"/>
        <v>1.8441132842186736E-2</v>
      </c>
      <c r="N72" s="45">
        <f t="shared" si="6"/>
        <v>-5.0221506926105719E-2</v>
      </c>
      <c r="O72" s="45">
        <f t="shared" si="6"/>
        <v>3.3087509653018987E-2</v>
      </c>
      <c r="P72" s="48"/>
    </row>
    <row r="73" spans="2:16" x14ac:dyDescent="0.25">
      <c r="B73" s="66"/>
      <c r="C73" s="73" t="s">
        <v>55</v>
      </c>
      <c r="D73" s="74">
        <f>+H73*I34</f>
        <v>31.289318759810666</v>
      </c>
      <c r="E73" s="74">
        <f>+H73*I45</f>
        <v>39.272034946853815</v>
      </c>
      <c r="F73" s="74">
        <f>+H73*I46</f>
        <v>3.7656520562527655E-2</v>
      </c>
      <c r="G73" s="74">
        <f>+H73*I49</f>
        <v>12.562378382773007</v>
      </c>
      <c r="H73" s="74">
        <f>+H50+H74/1000</f>
        <v>83.161388610000017</v>
      </c>
      <c r="I73" s="69"/>
      <c r="J73" s="26" t="s">
        <v>55</v>
      </c>
      <c r="K73" s="45">
        <f t="shared" si="7"/>
        <v>8.7489004658913627E-2</v>
      </c>
      <c r="L73" s="45">
        <f t="shared" si="6"/>
        <v>4.9839738608663975E-2</v>
      </c>
      <c r="M73" s="45">
        <f t="shared" si="6"/>
        <v>-0.22247023830974988</v>
      </c>
      <c r="N73" s="45">
        <f t="shared" si="6"/>
        <v>-0.28165815588989107</v>
      </c>
      <c r="O73" s="45">
        <f t="shared" si="6"/>
        <v>-6.6270435907221925E-3</v>
      </c>
      <c r="P73" s="48"/>
    </row>
    <row r="74" spans="2:16" x14ac:dyDescent="0.25">
      <c r="B74" s="66"/>
      <c r="C74" s="70" t="s">
        <v>57</v>
      </c>
      <c r="D74" s="75"/>
      <c r="E74" s="70"/>
      <c r="F74" s="70"/>
      <c r="G74" s="70"/>
      <c r="H74" s="76">
        <v>8192.1548999999995</v>
      </c>
      <c r="I74" s="11"/>
      <c r="J74" s="11"/>
      <c r="K74" s="11"/>
      <c r="L74" s="11"/>
      <c r="M74" s="11"/>
      <c r="N74" s="11"/>
      <c r="O74" s="11"/>
      <c r="P74" s="48"/>
    </row>
    <row r="75" spans="2:16" x14ac:dyDescent="0.25">
      <c r="B75" s="67"/>
      <c r="C75" s="120" t="s">
        <v>56</v>
      </c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48"/>
    </row>
    <row r="76" spans="2:16" x14ac:dyDescent="0.25">
      <c r="B76" s="68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49"/>
    </row>
    <row r="77" spans="2:16" x14ac:dyDescent="0.25">
      <c r="B77" s="53"/>
      <c r="C77" s="53"/>
    </row>
    <row r="78" spans="2:16" x14ac:dyDescent="0.25">
      <c r="B78" s="53"/>
      <c r="C78" s="53"/>
    </row>
  </sheetData>
  <mergeCells count="48">
    <mergeCell ref="E19:G19"/>
    <mergeCell ref="B1:P1"/>
    <mergeCell ref="C8:O9"/>
    <mergeCell ref="E10:M10"/>
    <mergeCell ref="E11:M11"/>
    <mergeCell ref="E12:G13"/>
    <mergeCell ref="H12:I12"/>
    <mergeCell ref="J12:K12"/>
    <mergeCell ref="L12:M12"/>
    <mergeCell ref="E14:G14"/>
    <mergeCell ref="E15:G15"/>
    <mergeCell ref="E16:G16"/>
    <mergeCell ref="E17:G17"/>
    <mergeCell ref="E18:G18"/>
    <mergeCell ref="E35:G35"/>
    <mergeCell ref="E20:G20"/>
    <mergeCell ref="E21:G21"/>
    <mergeCell ref="E23:M23"/>
    <mergeCell ref="C28:O29"/>
    <mergeCell ref="E30:M30"/>
    <mergeCell ref="E31:M31"/>
    <mergeCell ref="E32:G33"/>
    <mergeCell ref="H32:I32"/>
    <mergeCell ref="J32:K32"/>
    <mergeCell ref="L32:M32"/>
    <mergeCell ref="E34:G34"/>
    <mergeCell ref="E47:G47"/>
    <mergeCell ref="E36:G36"/>
    <mergeCell ref="E37:G37"/>
    <mergeCell ref="E38:G38"/>
    <mergeCell ref="E39:G39"/>
    <mergeCell ref="E40:G40"/>
    <mergeCell ref="E41:G41"/>
    <mergeCell ref="E42:G42"/>
    <mergeCell ref="E43:G43"/>
    <mergeCell ref="E44:G44"/>
    <mergeCell ref="E45:G45"/>
    <mergeCell ref="E46:G46"/>
    <mergeCell ref="C59:H59"/>
    <mergeCell ref="J59:O59"/>
    <mergeCell ref="C75:O75"/>
    <mergeCell ref="E48:G48"/>
    <mergeCell ref="E49:G49"/>
    <mergeCell ref="E50:G50"/>
    <mergeCell ref="E51:M51"/>
    <mergeCell ref="C56:O57"/>
    <mergeCell ref="C58:H58"/>
    <mergeCell ref="J58:O58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P24"/>
  <sheetViews>
    <sheetView workbookViewId="0">
      <selection activeCell="D12" sqref="D12"/>
    </sheetView>
  </sheetViews>
  <sheetFormatPr baseColWidth="10" defaultColWidth="0" defaultRowHeight="15" customHeight="1" zeroHeight="1" x14ac:dyDescent="0.25"/>
  <cols>
    <col min="1" max="16" width="11.42578125" style="1" customWidth="1"/>
    <col min="17" max="16384" width="11.42578125" style="1" hidden="1"/>
  </cols>
  <sheetData>
    <row r="1" spans="2:15" x14ac:dyDescent="0.25"/>
    <row r="2" spans="2:15" x14ac:dyDescent="0.25"/>
    <row r="3" spans="2:15" x14ac:dyDescent="0.25"/>
    <row r="4" spans="2:15" x14ac:dyDescent="0.25"/>
    <row r="5" spans="2:15" x14ac:dyDescent="0.25"/>
    <row r="6" spans="2:15" x14ac:dyDescent="0.25"/>
    <row r="7" spans="2:15" x14ac:dyDescent="0.25"/>
    <row r="8" spans="2:15" x14ac:dyDescent="0.25"/>
    <row r="9" spans="2:15" x14ac:dyDescent="0.25">
      <c r="B9" s="117" t="s">
        <v>22</v>
      </c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</row>
    <row r="10" spans="2:15" x14ac:dyDescent="0.25"/>
    <row r="11" spans="2:15" x14ac:dyDescent="0.25"/>
    <row r="12" spans="2:15" x14ac:dyDescent="0.25">
      <c r="D12" s="10" t="s">
        <v>23</v>
      </c>
      <c r="K12" s="10">
        <v>1</v>
      </c>
    </row>
    <row r="13" spans="2:15" x14ac:dyDescent="0.25">
      <c r="E13" s="10" t="s">
        <v>24</v>
      </c>
      <c r="K13" s="10">
        <v>2</v>
      </c>
    </row>
    <row r="14" spans="2:15" x14ac:dyDescent="0.25">
      <c r="E14" s="10" t="s">
        <v>25</v>
      </c>
      <c r="K14" s="10">
        <v>3</v>
      </c>
    </row>
    <row r="15" spans="2:15" x14ac:dyDescent="0.25">
      <c r="E15" s="10" t="s">
        <v>26</v>
      </c>
      <c r="K15" s="10">
        <v>4</v>
      </c>
    </row>
    <row r="16" spans="2:15" x14ac:dyDescent="0.25">
      <c r="E16" s="10" t="s">
        <v>27</v>
      </c>
      <c r="K16" s="10">
        <v>5</v>
      </c>
    </row>
    <row r="17" spans="5:11" x14ac:dyDescent="0.25">
      <c r="E17" s="10" t="s">
        <v>28</v>
      </c>
      <c r="K17" s="10">
        <v>6</v>
      </c>
    </row>
    <row r="18" spans="5:11" x14ac:dyDescent="0.25">
      <c r="E18" s="10" t="s">
        <v>29</v>
      </c>
      <c r="K18" s="10">
        <v>7</v>
      </c>
    </row>
    <row r="19" spans="5:11" x14ac:dyDescent="0.25">
      <c r="E19" s="10" t="s">
        <v>30</v>
      </c>
      <c r="K19" s="10">
        <v>8</v>
      </c>
    </row>
    <row r="20" spans="5:11" x14ac:dyDescent="0.25">
      <c r="E20" s="10" t="s">
        <v>31</v>
      </c>
      <c r="K20" s="10">
        <v>9</v>
      </c>
    </row>
    <row r="21" spans="5:11" x14ac:dyDescent="0.25"/>
    <row r="22" spans="5:11" x14ac:dyDescent="0.25"/>
    <row r="23" spans="5:11" x14ac:dyDescent="0.25"/>
    <row r="24" spans="5:11" x14ac:dyDescent="0.25"/>
  </sheetData>
  <mergeCells count="1">
    <mergeCell ref="B9:O9"/>
  </mergeCells>
  <hyperlinks>
    <hyperlink ref="D12" location="Centro!A1" display="Centro"/>
    <hyperlink ref="E13" location="Áncash!A1" display="Áncash"/>
    <hyperlink ref="E14" location="Apurímac!A1" display="Apurímac"/>
    <hyperlink ref="E15" location="Ayacucho!A1" display="Ayacucho"/>
    <hyperlink ref="E16" location="Huancavelica!A1" display="Huancavelica"/>
    <hyperlink ref="E17" location="Huánuco!A1" display="Huánuco"/>
    <hyperlink ref="E18" location="Ica!A1" display="Ica"/>
    <hyperlink ref="E19" location="Junín!A1" display="Junín"/>
    <hyperlink ref="E20" location="Pasco!A1" display="Pasco"/>
  </hyperlink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17"/>
  <sheetViews>
    <sheetView zoomScaleNormal="100" workbookViewId="0">
      <selection activeCell="H20" sqref="H20"/>
    </sheetView>
  </sheetViews>
  <sheetFormatPr baseColWidth="10" defaultColWidth="0" defaultRowHeight="15" x14ac:dyDescent="0.25"/>
  <cols>
    <col min="1" max="1" width="10.7109375" style="2" customWidth="1"/>
    <col min="2" max="16" width="10.85546875" style="2" customWidth="1"/>
    <col min="17" max="26" width="10.7109375" style="2" customWidth="1"/>
    <col min="27" max="16383" width="11.42578125" style="2" hidden="1"/>
    <col min="16384" max="16384" width="14.28515625" style="2" hidden="1"/>
  </cols>
  <sheetData>
    <row r="1" spans="2:23" s="1" customFormat="1" ht="27" customHeight="1" x14ac:dyDescent="0.25">
      <c r="B1" s="141" t="s">
        <v>69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</row>
    <row r="2" spans="2:23" x14ac:dyDescent="0.25">
      <c r="B2" s="107" t="str">
        <f>+B6</f>
        <v>1. Recaudación Tributos Internos por regiones</v>
      </c>
      <c r="C2" s="109"/>
      <c r="D2" s="109"/>
      <c r="E2" s="109"/>
      <c r="F2" s="109"/>
      <c r="G2" s="109"/>
      <c r="H2" s="109"/>
      <c r="I2" s="108"/>
      <c r="J2" s="107" t="str">
        <f>+B74</f>
        <v>4. Ingresos Tributarios recaudados por la SUNAT, 2004-2016</v>
      </c>
      <c r="K2" s="14"/>
      <c r="L2" s="46"/>
      <c r="M2" s="17"/>
      <c r="N2" s="17"/>
      <c r="O2" s="17"/>
      <c r="P2" s="17"/>
    </row>
    <row r="3" spans="2:23" x14ac:dyDescent="0.25">
      <c r="B3" s="107" t="str">
        <f>+B26</f>
        <v>2. Recaudación Tributos Internos - Principales tributos</v>
      </c>
      <c r="C3" s="107"/>
      <c r="D3" s="107"/>
      <c r="E3" s="107"/>
      <c r="F3" s="108"/>
      <c r="G3" s="108"/>
      <c r="H3" s="109"/>
      <c r="I3" s="108"/>
      <c r="J3" s="107" t="str">
        <f>+B98</f>
        <v>5. Recaudacion Tributaria y Contribuyentes al I Trimestre del 2016</v>
      </c>
      <c r="K3" s="14"/>
      <c r="L3" s="17"/>
      <c r="M3" s="17"/>
      <c r="N3" s="17"/>
      <c r="O3" s="17"/>
      <c r="P3" s="17"/>
    </row>
    <row r="4" spans="2:23" x14ac:dyDescent="0.25">
      <c r="B4" s="110" t="str">
        <f>+B46</f>
        <v>3. Recaudación Tributos Internos - Detalle de cargas Tributarias</v>
      </c>
      <c r="C4" s="110"/>
      <c r="D4" s="110"/>
      <c r="E4" s="110"/>
      <c r="F4" s="111"/>
      <c r="G4" s="112"/>
      <c r="H4" s="112"/>
      <c r="I4" s="112"/>
      <c r="J4" s="112"/>
      <c r="K4" s="21"/>
      <c r="L4" s="21"/>
      <c r="M4" s="21"/>
      <c r="N4" s="21"/>
      <c r="O4" s="21"/>
      <c r="P4" s="21"/>
    </row>
    <row r="5" spans="2:23" x14ac:dyDescent="0.25">
      <c r="B5" s="7"/>
      <c r="C5" s="9"/>
      <c r="D5" s="9"/>
      <c r="E5" s="9"/>
      <c r="F5" s="9"/>
      <c r="G5" s="6"/>
      <c r="H5" s="6"/>
    </row>
    <row r="6" spans="2:23" x14ac:dyDescent="0.25">
      <c r="B6" s="31" t="s">
        <v>72</v>
      </c>
      <c r="C6" s="12"/>
      <c r="D6" s="12"/>
      <c r="E6" s="12"/>
      <c r="F6" s="12"/>
      <c r="G6" s="13"/>
      <c r="H6" s="13"/>
      <c r="I6" s="13"/>
      <c r="J6" s="13"/>
      <c r="K6" s="13"/>
      <c r="L6" s="13"/>
      <c r="M6" s="13"/>
      <c r="N6" s="13"/>
      <c r="O6" s="13"/>
      <c r="P6" s="47"/>
      <c r="R6" s="92"/>
      <c r="W6" s="92"/>
    </row>
    <row r="7" spans="2:23" x14ac:dyDescent="0.25">
      <c r="B7" s="32"/>
      <c r="C7" s="118" t="s">
        <v>73</v>
      </c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48"/>
      <c r="R7" s="92"/>
      <c r="W7" s="92"/>
    </row>
    <row r="8" spans="2:23" x14ac:dyDescent="0.25">
      <c r="B8" s="33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48"/>
      <c r="R8" s="92"/>
      <c r="W8" s="92"/>
    </row>
    <row r="9" spans="2:23" x14ac:dyDescent="0.25">
      <c r="B9" s="33"/>
      <c r="C9" s="11"/>
      <c r="D9" s="11"/>
      <c r="E9" s="11"/>
      <c r="F9" s="79"/>
      <c r="G9" s="79"/>
      <c r="H9" s="79"/>
      <c r="I9" s="28" t="s">
        <v>45</v>
      </c>
      <c r="J9" s="79"/>
      <c r="K9" s="79"/>
      <c r="L9" s="79"/>
      <c r="M9" s="79"/>
      <c r="N9" s="11"/>
      <c r="O9" s="11"/>
      <c r="P9" s="48"/>
      <c r="R9" s="92"/>
      <c r="W9" s="92"/>
    </row>
    <row r="10" spans="2:23" x14ac:dyDescent="0.25">
      <c r="B10" s="33"/>
      <c r="C10" s="11"/>
      <c r="D10" s="11"/>
      <c r="E10" s="80"/>
      <c r="F10" s="11"/>
      <c r="G10" s="11"/>
      <c r="H10" s="11"/>
      <c r="I10" s="11"/>
      <c r="J10" s="11"/>
      <c r="K10" s="11"/>
      <c r="L10" s="11"/>
      <c r="M10" s="80"/>
      <c r="N10" s="11"/>
      <c r="O10" s="11"/>
      <c r="P10" s="48"/>
      <c r="R10" s="92"/>
      <c r="T10" s="93"/>
      <c r="U10" s="93" t="s">
        <v>38</v>
      </c>
      <c r="V10" s="93" t="s">
        <v>37</v>
      </c>
      <c r="W10" s="93" t="s">
        <v>41</v>
      </c>
    </row>
    <row r="11" spans="2:23" x14ac:dyDescent="0.25">
      <c r="B11" s="82"/>
      <c r="C11" s="83"/>
      <c r="D11" s="11"/>
      <c r="E11" s="11"/>
      <c r="F11" s="145" t="s">
        <v>70</v>
      </c>
      <c r="G11" s="137" t="s">
        <v>37</v>
      </c>
      <c r="H11" s="137"/>
      <c r="I11" s="137" t="s">
        <v>38</v>
      </c>
      <c r="J11" s="137"/>
      <c r="K11" s="138" t="s">
        <v>42</v>
      </c>
      <c r="L11" s="138"/>
      <c r="M11" s="11"/>
      <c r="N11" s="11"/>
      <c r="O11" s="11"/>
      <c r="P11" s="48"/>
      <c r="R11" s="92"/>
      <c r="T11" s="92" t="s">
        <v>29</v>
      </c>
      <c r="U11" s="94">
        <v>641.70222230000013</v>
      </c>
      <c r="V11" s="94">
        <v>615.93874267000001</v>
      </c>
      <c r="W11" s="95">
        <v>-4.0148652653341665E-2</v>
      </c>
    </row>
    <row r="12" spans="2:23" x14ac:dyDescent="0.25">
      <c r="B12" s="82"/>
      <c r="C12" s="83"/>
      <c r="D12" s="11"/>
      <c r="E12" s="11"/>
      <c r="F12" s="145"/>
      <c r="G12" s="50" t="s">
        <v>20</v>
      </c>
      <c r="H12" s="50" t="s">
        <v>40</v>
      </c>
      <c r="I12" s="50" t="s">
        <v>20</v>
      </c>
      <c r="J12" s="50" t="s">
        <v>40</v>
      </c>
      <c r="K12" s="50" t="s">
        <v>20</v>
      </c>
      <c r="L12" s="50" t="s">
        <v>41</v>
      </c>
      <c r="M12" s="11"/>
      <c r="N12" s="11"/>
      <c r="O12" s="11"/>
      <c r="P12" s="48"/>
      <c r="R12" s="92"/>
      <c r="T12" s="92" t="s">
        <v>30</v>
      </c>
      <c r="U12" s="94">
        <v>407.57090807999987</v>
      </c>
      <c r="V12" s="94">
        <v>444.56566125999996</v>
      </c>
      <c r="W12" s="95">
        <v>9.0768875909903235E-2</v>
      </c>
    </row>
    <row r="13" spans="2:23" x14ac:dyDescent="0.25">
      <c r="B13" s="82"/>
      <c r="C13" s="83"/>
      <c r="D13" s="11"/>
      <c r="E13" s="11"/>
      <c r="F13" s="81" t="s">
        <v>24</v>
      </c>
      <c r="G13" s="37">
        <f>+Áncash!H21</f>
        <v>320.19938415999997</v>
      </c>
      <c r="H13" s="25">
        <f t="shared" ref="H13:H20" si="0">+G13/G$21</f>
        <v>0.17971459334658027</v>
      </c>
      <c r="I13" s="37">
        <f>+Áncash!J21</f>
        <v>325.61344513</v>
      </c>
      <c r="J13" s="25">
        <f t="shared" ref="J13:J20" si="1">+I13/I$21</f>
        <v>0.18565505170973065</v>
      </c>
      <c r="K13" s="39">
        <f t="shared" ref="K13:K21" si="2">+G13-I13</f>
        <v>-5.4140609700000368</v>
      </c>
      <c r="L13" s="25">
        <f t="shared" ref="L13:L21" si="3">+G13/I13-1</f>
        <v>-1.6627264785821438E-2</v>
      </c>
      <c r="M13" s="11"/>
      <c r="N13" s="11"/>
      <c r="O13" s="11"/>
      <c r="P13" s="48"/>
      <c r="R13" s="92"/>
      <c r="T13" s="92" t="s">
        <v>24</v>
      </c>
      <c r="U13" s="94">
        <v>325.61344513</v>
      </c>
      <c r="V13" s="94">
        <v>320.19938415999997</v>
      </c>
      <c r="W13" s="95">
        <v>-1.6627264785821438E-2</v>
      </c>
    </row>
    <row r="14" spans="2:23" x14ac:dyDescent="0.25">
      <c r="B14" s="82"/>
      <c r="C14" s="83"/>
      <c r="D14" s="11"/>
      <c r="E14" s="11"/>
      <c r="F14" s="81" t="s">
        <v>25</v>
      </c>
      <c r="G14" s="36">
        <f>+Apurímac!H21</f>
        <v>78.727607230000004</v>
      </c>
      <c r="H14" s="45">
        <f t="shared" si="0"/>
        <v>4.4186530700567807E-2</v>
      </c>
      <c r="I14" s="36">
        <f>+Apurímac!J21</f>
        <v>79.752094529999994</v>
      </c>
      <c r="J14" s="45">
        <f t="shared" si="1"/>
        <v>4.5472259992258866E-2</v>
      </c>
      <c r="K14" s="36">
        <f t="shared" si="2"/>
        <v>-1.0244872999999899</v>
      </c>
      <c r="L14" s="45">
        <f t="shared" si="3"/>
        <v>-1.2845898355868468E-2</v>
      </c>
      <c r="M14" s="11"/>
      <c r="N14" s="11"/>
      <c r="O14" s="11"/>
      <c r="P14" s="48"/>
      <c r="R14" s="92"/>
      <c r="T14" s="92" t="s">
        <v>26</v>
      </c>
      <c r="U14" s="94">
        <v>104.06750836999998</v>
      </c>
      <c r="V14" s="94">
        <v>111.06987465999998</v>
      </c>
      <c r="W14" s="95">
        <v>6.7286767980490936E-2</v>
      </c>
    </row>
    <row r="15" spans="2:23" x14ac:dyDescent="0.25">
      <c r="B15" s="82"/>
      <c r="C15" s="83"/>
      <c r="D15" s="11"/>
      <c r="E15" s="11"/>
      <c r="F15" s="81" t="s">
        <v>26</v>
      </c>
      <c r="G15" s="36">
        <f>+Ayacucho!H21</f>
        <v>111.06987465999998</v>
      </c>
      <c r="H15" s="45">
        <f t="shared" si="0"/>
        <v>6.233889990120442E-2</v>
      </c>
      <c r="I15" s="36">
        <f>+Ayacucho!J21</f>
        <v>104.06750836999998</v>
      </c>
      <c r="J15" s="45">
        <f t="shared" si="1"/>
        <v>5.9336182017979855E-2</v>
      </c>
      <c r="K15" s="36">
        <f t="shared" si="2"/>
        <v>7.0023662899999977</v>
      </c>
      <c r="L15" s="45">
        <f t="shared" si="3"/>
        <v>6.7286767980490936E-2</v>
      </c>
      <c r="M15" s="11"/>
      <c r="N15" s="11"/>
      <c r="O15" s="11"/>
      <c r="P15" s="48"/>
      <c r="R15" s="92"/>
      <c r="S15" s="92"/>
      <c r="T15" s="92" t="s">
        <v>28</v>
      </c>
      <c r="U15" s="94">
        <v>92.037468109999992</v>
      </c>
      <c r="V15" s="94">
        <v>106.35763487</v>
      </c>
      <c r="W15" s="95">
        <v>0.15559062036436111</v>
      </c>
    </row>
    <row r="16" spans="2:23" x14ac:dyDescent="0.25">
      <c r="B16" s="82"/>
      <c r="C16" s="83"/>
      <c r="D16" s="11"/>
      <c r="E16" s="11"/>
      <c r="F16" s="91" t="s">
        <v>27</v>
      </c>
      <c r="G16" s="37">
        <f>+Huancavelica!H21</f>
        <v>29.882395890000005</v>
      </c>
      <c r="H16" s="25">
        <f t="shared" si="0"/>
        <v>1.6771745641176481E-2</v>
      </c>
      <c r="I16" s="37">
        <f>+Huancavelica!J21</f>
        <v>27.869543490000005</v>
      </c>
      <c r="J16" s="25">
        <f t="shared" si="1"/>
        <v>1.5890380496102637E-2</v>
      </c>
      <c r="K16" s="39">
        <f t="shared" si="2"/>
        <v>2.0128523999999999</v>
      </c>
      <c r="L16" s="25">
        <f t="shared" si="3"/>
        <v>7.2224089379944179E-2</v>
      </c>
      <c r="M16" s="11"/>
      <c r="N16" s="11"/>
      <c r="O16" s="11"/>
      <c r="P16" s="48"/>
      <c r="R16" s="92"/>
      <c r="S16" s="92"/>
      <c r="T16" s="92" t="s">
        <v>25</v>
      </c>
      <c r="U16" s="94">
        <v>79.752094529999994</v>
      </c>
      <c r="V16" s="94">
        <v>78.727607230000004</v>
      </c>
      <c r="W16" s="95">
        <v>-1.2845898355868468E-2</v>
      </c>
    </row>
    <row r="17" spans="2:25" x14ac:dyDescent="0.25">
      <c r="B17" s="82"/>
      <c r="C17" s="83"/>
      <c r="D17" s="11"/>
      <c r="E17" s="11"/>
      <c r="F17" s="81" t="s">
        <v>28</v>
      </c>
      <c r="G17" s="37">
        <f>+Huánuco!H21</f>
        <v>106.35763487</v>
      </c>
      <c r="H17" s="25">
        <f t="shared" si="0"/>
        <v>5.9694115746378389E-2</v>
      </c>
      <c r="I17" s="37">
        <f>+Huánuco!J21</f>
        <v>92.037468109999992</v>
      </c>
      <c r="J17" s="25">
        <f t="shared" si="1"/>
        <v>5.2477012717864653E-2</v>
      </c>
      <c r="K17" s="39">
        <f t="shared" si="2"/>
        <v>14.320166760000006</v>
      </c>
      <c r="L17" s="25">
        <f t="shared" si="3"/>
        <v>0.15559062036436111</v>
      </c>
      <c r="M17" s="11"/>
      <c r="N17" s="11"/>
      <c r="O17" s="11"/>
      <c r="P17" s="48"/>
      <c r="R17" s="92"/>
      <c r="S17" s="92"/>
      <c r="T17" s="92" t="s">
        <v>31</v>
      </c>
      <c r="U17" s="94">
        <v>75.249374630000005</v>
      </c>
      <c r="V17" s="94">
        <v>74.969233709999997</v>
      </c>
      <c r="W17" s="95">
        <v>-3.7228338624401003E-3</v>
      </c>
    </row>
    <row r="18" spans="2:25" x14ac:dyDescent="0.25">
      <c r="B18" s="82"/>
      <c r="C18" s="83"/>
      <c r="D18" s="11"/>
      <c r="E18" s="11"/>
      <c r="F18" s="81" t="s">
        <v>29</v>
      </c>
      <c r="G18" s="37">
        <f>+Ica!H21</f>
        <v>615.93874267000001</v>
      </c>
      <c r="H18" s="25">
        <f t="shared" si="0"/>
        <v>0.3457007918854425</v>
      </c>
      <c r="I18" s="37">
        <f>+Ica!J21</f>
        <v>641.70222230000013</v>
      </c>
      <c r="J18" s="25">
        <f t="shared" si="1"/>
        <v>0.36587942250293526</v>
      </c>
      <c r="K18" s="39">
        <f t="shared" si="2"/>
        <v>-25.76347963000012</v>
      </c>
      <c r="L18" s="25">
        <f t="shared" si="3"/>
        <v>-4.0148652653341665E-2</v>
      </c>
      <c r="M18" s="11"/>
      <c r="N18" s="11"/>
      <c r="O18" s="11"/>
      <c r="P18" s="48"/>
      <c r="R18" s="92"/>
      <c r="S18" s="92"/>
      <c r="T18" s="92" t="s">
        <v>27</v>
      </c>
      <c r="U18" s="94">
        <v>27.869543490000005</v>
      </c>
      <c r="V18" s="94">
        <v>29.882395890000005</v>
      </c>
      <c r="W18" s="95">
        <v>7.2224089379944179E-2</v>
      </c>
    </row>
    <row r="19" spans="2:25" x14ac:dyDescent="0.25">
      <c r="B19" s="82"/>
      <c r="C19" s="83"/>
      <c r="D19" s="11"/>
      <c r="E19" s="11"/>
      <c r="F19" s="81" t="s">
        <v>30</v>
      </c>
      <c r="G19" s="37">
        <f>+Junín!H21</f>
        <v>444.56566125999996</v>
      </c>
      <c r="H19" s="25">
        <f t="shared" si="0"/>
        <v>0.2495162107784438</v>
      </c>
      <c r="I19" s="37">
        <f>+Junín!J21</f>
        <v>407.57090807999987</v>
      </c>
      <c r="J19" s="25">
        <f t="shared" si="1"/>
        <v>0.23238474684226948</v>
      </c>
      <c r="K19" s="39">
        <f t="shared" si="2"/>
        <v>36.994753180000089</v>
      </c>
      <c r="L19" s="25">
        <f t="shared" si="3"/>
        <v>9.0768875909903235E-2</v>
      </c>
      <c r="M19" s="11"/>
      <c r="N19" s="11"/>
      <c r="O19" s="11"/>
      <c r="P19" s="48"/>
      <c r="R19" s="92"/>
      <c r="S19" s="92"/>
      <c r="T19" s="92"/>
      <c r="U19" s="92"/>
      <c r="V19" s="92"/>
      <c r="W19" s="92"/>
    </row>
    <row r="20" spans="2:25" x14ac:dyDescent="0.25">
      <c r="B20" s="82"/>
      <c r="C20" s="83"/>
      <c r="D20" s="11"/>
      <c r="E20" s="11"/>
      <c r="F20" s="81" t="s">
        <v>31</v>
      </c>
      <c r="G20" s="37">
        <f>+Pasco!H21</f>
        <v>74.969233709999997</v>
      </c>
      <c r="H20" s="25">
        <f t="shared" si="0"/>
        <v>4.2077112000206252E-2</v>
      </c>
      <c r="I20" s="37">
        <f>+Pasco!J21</f>
        <v>75.249374630000005</v>
      </c>
      <c r="J20" s="25">
        <f t="shared" si="1"/>
        <v>4.2904943720858645E-2</v>
      </c>
      <c r="K20" s="39">
        <f t="shared" si="2"/>
        <v>-0.28014092000000801</v>
      </c>
      <c r="L20" s="25">
        <f t="shared" si="3"/>
        <v>-3.7228338624401003E-3</v>
      </c>
      <c r="M20" s="11"/>
      <c r="N20" s="11"/>
      <c r="O20" s="11"/>
      <c r="P20" s="48"/>
      <c r="R20" s="92"/>
      <c r="S20" s="92"/>
      <c r="T20" s="92"/>
      <c r="U20" s="92"/>
      <c r="V20" s="92"/>
      <c r="W20" s="92"/>
    </row>
    <row r="21" spans="2:25" x14ac:dyDescent="0.25">
      <c r="B21" s="82"/>
      <c r="C21" s="83"/>
      <c r="D21" s="83"/>
      <c r="E21" s="83"/>
      <c r="F21" s="90" t="s">
        <v>71</v>
      </c>
      <c r="G21" s="64">
        <f>SUM(G13:G20)</f>
        <v>1781.7105344500001</v>
      </c>
      <c r="H21" s="88">
        <f>SUM(H13:H20)</f>
        <v>0.99999999999999989</v>
      </c>
      <c r="I21" s="64">
        <f>SUM(I13:I20)</f>
        <v>1753.8625646399998</v>
      </c>
      <c r="J21" s="88">
        <f>SUM(J13:J20)</f>
        <v>1</v>
      </c>
      <c r="K21" s="61">
        <f t="shared" si="2"/>
        <v>27.847969810000222</v>
      </c>
      <c r="L21" s="27">
        <f t="shared" si="3"/>
        <v>1.587807982874434E-2</v>
      </c>
      <c r="M21" s="11"/>
      <c r="N21" s="11"/>
      <c r="O21" s="11"/>
      <c r="P21" s="48"/>
      <c r="R21" s="92"/>
      <c r="S21" s="92"/>
      <c r="T21" s="92"/>
      <c r="U21" s="92"/>
      <c r="V21" s="92"/>
      <c r="W21" s="92"/>
    </row>
    <row r="22" spans="2:25" x14ac:dyDescent="0.25">
      <c r="B22" s="82"/>
      <c r="C22" s="83"/>
      <c r="D22" s="83"/>
      <c r="E22" s="83"/>
      <c r="F22" s="140" t="s">
        <v>74</v>
      </c>
      <c r="G22" s="140"/>
      <c r="H22" s="140"/>
      <c r="I22" s="140"/>
      <c r="J22" s="140"/>
      <c r="K22" s="140"/>
      <c r="L22" s="140"/>
      <c r="M22" s="89"/>
      <c r="N22" s="89"/>
      <c r="O22" s="11"/>
      <c r="P22" s="48"/>
      <c r="R22" s="92"/>
      <c r="S22" s="92"/>
      <c r="T22" s="92"/>
      <c r="U22" s="92"/>
      <c r="V22" s="92"/>
      <c r="W22" s="92"/>
    </row>
    <row r="23" spans="2:25" x14ac:dyDescent="0.25">
      <c r="B23" s="84"/>
      <c r="C23" s="85"/>
      <c r="D23" s="85"/>
      <c r="E23" s="85"/>
      <c r="F23" s="85"/>
      <c r="G23" s="86"/>
      <c r="H23" s="86"/>
      <c r="I23" s="23"/>
      <c r="J23" s="23"/>
      <c r="K23" s="23"/>
      <c r="L23" s="23"/>
      <c r="M23" s="23"/>
      <c r="N23" s="23"/>
      <c r="O23" s="23"/>
      <c r="P23" s="49"/>
      <c r="R23" s="92"/>
      <c r="W23" s="92"/>
    </row>
    <row r="24" spans="2:25" x14ac:dyDescent="0.25">
      <c r="B24" s="7"/>
      <c r="C24" s="9"/>
      <c r="D24" s="9"/>
      <c r="E24" s="9"/>
      <c r="F24" s="9"/>
      <c r="G24" s="6"/>
      <c r="H24" s="6"/>
    </row>
    <row r="25" spans="2:25" x14ac:dyDescent="0.25">
      <c r="B25" s="7"/>
      <c r="C25" s="9"/>
      <c r="D25" s="9"/>
      <c r="E25" s="9"/>
      <c r="F25" s="9"/>
      <c r="G25" s="6"/>
      <c r="H25" s="6"/>
    </row>
    <row r="26" spans="2:25" x14ac:dyDescent="0.25">
      <c r="B26" s="31" t="s">
        <v>79</v>
      </c>
      <c r="C26" s="12"/>
      <c r="D26" s="12"/>
      <c r="E26" s="12"/>
      <c r="F26" s="12"/>
      <c r="G26" s="13"/>
      <c r="H26" s="13"/>
      <c r="I26" s="13"/>
      <c r="J26" s="13"/>
      <c r="K26" s="13"/>
      <c r="L26" s="13"/>
      <c r="M26" s="13"/>
      <c r="N26" s="13"/>
      <c r="O26" s="13"/>
      <c r="P26" s="47"/>
      <c r="R26" s="11"/>
      <c r="W26" s="11"/>
      <c r="X26" s="11"/>
      <c r="Y26" s="11"/>
    </row>
    <row r="27" spans="2:25" x14ac:dyDescent="0.25">
      <c r="B27" s="32"/>
      <c r="C27" s="118" t="str">
        <f>+CONCATENATE("Entre enero y noviembre del 2016 en la macro región se ha logrado recaudar S/ ", FIXED(H40,1)," millones por tributos internos, cifra un poco superior en ",FIXED(100*M40,1),"% respecto a lo recaudado en el mismo periodo del 2015. Es así que se recaudaron S/ ",FIXED(H33,1)," millones por Impuesto a la Renta, S/ ", FIXED(H36,1)," millones por Impuesto a la producción y el Consumo y solo S/ ",FIXED(H39,1)," millones por otros conceptos.")</f>
        <v>Entre enero y noviembre del 2016 en la macro región se ha logrado recaudar S/ 1,781.7 millones por tributos internos, cifra un poco superior en 1.6% respecto a lo recaudado en el mismo periodo del 2015. Es así que se recaudaron S/ 826.0 millones por Impuesto a la Renta, S/ 696.2 millones por Impuesto a la producción y el Consumo y solo S/ 259.5 millones por otros conceptos.</v>
      </c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48"/>
      <c r="R27" s="11"/>
      <c r="W27" s="5"/>
      <c r="X27" s="5"/>
      <c r="Y27" s="11"/>
    </row>
    <row r="28" spans="2:25" x14ac:dyDescent="0.25">
      <c r="B28" s="33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48"/>
      <c r="R28" s="78"/>
      <c r="W28" s="5"/>
      <c r="X28" s="5"/>
      <c r="Y28" s="11"/>
    </row>
    <row r="29" spans="2:25" x14ac:dyDescent="0.25">
      <c r="B29" s="33"/>
      <c r="C29" s="11"/>
      <c r="D29" s="11"/>
      <c r="E29" s="129" t="s">
        <v>45</v>
      </c>
      <c r="F29" s="129"/>
      <c r="G29" s="129"/>
      <c r="H29" s="129"/>
      <c r="I29" s="129"/>
      <c r="J29" s="129"/>
      <c r="K29" s="129"/>
      <c r="L29" s="129"/>
      <c r="M29" s="129"/>
      <c r="N29" s="11"/>
      <c r="O29" s="11"/>
      <c r="P29" s="48"/>
      <c r="R29" s="11"/>
      <c r="W29" s="11"/>
      <c r="X29" s="11"/>
      <c r="Y29" s="11"/>
    </row>
    <row r="30" spans="2:25" ht="15" customHeight="1" x14ac:dyDescent="0.25">
      <c r="B30" s="33"/>
      <c r="C30" s="11"/>
      <c r="D30" s="11"/>
      <c r="E30" s="130"/>
      <c r="F30" s="130"/>
      <c r="G30" s="130"/>
      <c r="H30" s="130"/>
      <c r="I30" s="130"/>
      <c r="J30" s="130"/>
      <c r="K30" s="130"/>
      <c r="L30" s="130"/>
      <c r="M30" s="130"/>
      <c r="N30" s="11"/>
      <c r="O30" s="11"/>
      <c r="P30" s="48"/>
      <c r="R30" s="11"/>
      <c r="W30" s="11"/>
      <c r="X30" s="11"/>
      <c r="Y30" s="11"/>
    </row>
    <row r="31" spans="2:25" x14ac:dyDescent="0.25">
      <c r="B31" s="33"/>
      <c r="C31" s="11"/>
      <c r="D31" s="11"/>
      <c r="E31" s="131" t="s">
        <v>46</v>
      </c>
      <c r="F31" s="132"/>
      <c r="G31" s="133"/>
      <c r="H31" s="137" t="s">
        <v>37</v>
      </c>
      <c r="I31" s="137"/>
      <c r="J31" s="137" t="s">
        <v>38</v>
      </c>
      <c r="K31" s="137"/>
      <c r="L31" s="138" t="s">
        <v>42</v>
      </c>
      <c r="M31" s="138"/>
      <c r="N31" s="11"/>
      <c r="O31" s="11"/>
      <c r="P31" s="48"/>
      <c r="R31" s="11"/>
      <c r="U31" s="92"/>
      <c r="V31" s="92"/>
      <c r="W31" s="98"/>
      <c r="X31" s="11"/>
      <c r="Y31" s="11"/>
    </row>
    <row r="32" spans="2:25" x14ac:dyDescent="0.25">
      <c r="B32" s="33"/>
      <c r="C32" s="11"/>
      <c r="D32" s="11"/>
      <c r="E32" s="142"/>
      <c r="F32" s="143"/>
      <c r="G32" s="144"/>
      <c r="H32" s="29" t="s">
        <v>20</v>
      </c>
      <c r="I32" s="29" t="s">
        <v>40</v>
      </c>
      <c r="J32" s="29" t="s">
        <v>20</v>
      </c>
      <c r="K32" s="29" t="s">
        <v>40</v>
      </c>
      <c r="L32" s="29" t="s">
        <v>20</v>
      </c>
      <c r="M32" s="29" t="s">
        <v>41</v>
      </c>
      <c r="N32" s="11"/>
      <c r="O32" s="11"/>
      <c r="P32" s="48"/>
      <c r="R32" s="11"/>
      <c r="S32" s="11"/>
      <c r="T32" s="11"/>
      <c r="U32" s="98"/>
      <c r="V32" s="98">
        <v>2015</v>
      </c>
      <c r="W32" s="98">
        <v>2016</v>
      </c>
    </row>
    <row r="33" spans="2:25" x14ac:dyDescent="0.25">
      <c r="B33" s="33"/>
      <c r="C33" s="11"/>
      <c r="D33" s="11"/>
      <c r="E33" s="125" t="s">
        <v>0</v>
      </c>
      <c r="F33" s="125"/>
      <c r="G33" s="125"/>
      <c r="H33" s="35">
        <f>+Áncash!H14+Apurímac!H14+Ayacucho!H14+Huancavelica!H14+Huánuco!H14+Ica!H14+Junín!H14+Pasco!H14</f>
        <v>825.98402113999998</v>
      </c>
      <c r="I33" s="30">
        <f>+H33/H$40</f>
        <v>0.46359046835572237</v>
      </c>
      <c r="J33" s="35">
        <f>+Áncash!J14+Apurímac!J14+Ayacucho!J14+Huancavelica!J14+Huánuco!J14+Ica!J14+Junín!J14+Pasco!J14</f>
        <v>828.61145957999986</v>
      </c>
      <c r="K33" s="30">
        <f>+J33/J$40</f>
        <v>0.47244948166738582</v>
      </c>
      <c r="L33" s="38">
        <f>+H33-J33</f>
        <v>-2.627438439999878</v>
      </c>
      <c r="M33" s="30">
        <f>+H33/J33-1</f>
        <v>-3.1708931968327247E-3</v>
      </c>
      <c r="N33" s="11"/>
      <c r="O33" s="11"/>
      <c r="P33" s="48"/>
      <c r="R33" s="11"/>
      <c r="S33" s="11"/>
      <c r="U33" s="98" t="s">
        <v>10</v>
      </c>
      <c r="V33" s="99">
        <v>644.36570713000003</v>
      </c>
      <c r="W33" s="99">
        <v>688.65189606999991</v>
      </c>
    </row>
    <row r="34" spans="2:25" x14ac:dyDescent="0.25">
      <c r="B34" s="33"/>
      <c r="C34" s="11"/>
      <c r="D34" s="11"/>
      <c r="E34" s="139" t="s">
        <v>35</v>
      </c>
      <c r="F34" s="139"/>
      <c r="G34" s="139"/>
      <c r="H34" s="36">
        <f>+Áncash!H15+Apurímac!H15+Ayacucho!H15+Huancavelica!H15+Huánuco!H15+Ica!H15+Junín!H15+Pasco!H15</f>
        <v>435.49650965999996</v>
      </c>
      <c r="I34" s="45">
        <f t="shared" ref="I34:K40" si="4">+H34/H$40</f>
        <v>0.24442607328155821</v>
      </c>
      <c r="J34" s="36">
        <f>+Áncash!J15+Apurímac!J15+Ayacucho!J15+Huancavelica!J15+Huánuco!J15+Ica!J15+Junín!J15+Pasco!J15</f>
        <v>387.62612347999993</v>
      </c>
      <c r="K34" s="45">
        <f t="shared" si="4"/>
        <v>0.22101282694266558</v>
      </c>
      <c r="L34" s="36">
        <f t="shared" ref="L34:L40" si="5">+H34-J34</f>
        <v>47.870386180000025</v>
      </c>
      <c r="M34" s="45">
        <f t="shared" ref="M34:M40" si="6">+H34/J34-1</f>
        <v>0.12349628490008091</v>
      </c>
      <c r="N34" s="11"/>
      <c r="O34" s="11"/>
      <c r="P34" s="48"/>
      <c r="R34" s="11"/>
      <c r="S34" s="11"/>
      <c r="U34" s="98" t="s">
        <v>76</v>
      </c>
      <c r="V34" s="99">
        <v>387.62612347999993</v>
      </c>
      <c r="W34" s="99">
        <v>435.49650965999996</v>
      </c>
    </row>
    <row r="35" spans="2:25" x14ac:dyDescent="0.25">
      <c r="B35" s="33"/>
      <c r="C35" s="11"/>
      <c r="D35" s="11"/>
      <c r="E35" s="139" t="s">
        <v>36</v>
      </c>
      <c r="F35" s="139"/>
      <c r="G35" s="139"/>
      <c r="H35" s="36">
        <f>+Áncash!H16+Apurímac!H16+Ayacucho!H16+Huancavelica!H16+Huánuco!H16+Ica!H16+Junín!H16+Pasco!H16</f>
        <v>144.18133563000001</v>
      </c>
      <c r="I35" s="45">
        <f t="shared" si="4"/>
        <v>8.0922985435738948E-2</v>
      </c>
      <c r="J35" s="36">
        <f>+Áncash!J16+Apurímac!J16+Ayacucho!J16+Huancavelica!J16+Huánuco!J16+Ica!J16+Junín!J16+Pasco!J16</f>
        <v>133.89478412</v>
      </c>
      <c r="K35" s="45">
        <f t="shared" si="4"/>
        <v>7.6342802919385777E-2</v>
      </c>
      <c r="L35" s="36">
        <f t="shared" si="5"/>
        <v>10.28655151000001</v>
      </c>
      <c r="M35" s="45">
        <f t="shared" si="6"/>
        <v>7.6825632735483707E-2</v>
      </c>
      <c r="N35" s="11"/>
      <c r="O35" s="11"/>
      <c r="P35" s="48"/>
      <c r="R35" s="11"/>
      <c r="S35" s="11"/>
      <c r="U35" s="98" t="s">
        <v>77</v>
      </c>
      <c r="V35" s="99">
        <v>133.89478412</v>
      </c>
      <c r="W35" s="99">
        <v>144.18133563000001</v>
      </c>
    </row>
    <row r="36" spans="2:25" x14ac:dyDescent="0.25">
      <c r="B36" s="33"/>
      <c r="C36" s="11"/>
      <c r="D36" s="11"/>
      <c r="E36" s="125" t="s">
        <v>44</v>
      </c>
      <c r="F36" s="125"/>
      <c r="G36" s="125"/>
      <c r="H36" s="35">
        <f>+Áncash!H17+Apurímac!H17+Ayacucho!H17+Huancavelica!H17+Huánuco!H17+Ica!H17+Junín!H17+Pasco!H17</f>
        <v>696.18666095999993</v>
      </c>
      <c r="I36" s="30">
        <f t="shared" si="4"/>
        <v>0.3907406099357813</v>
      </c>
      <c r="J36" s="35">
        <f>+Áncash!J17+Apurímac!J17+Ayacucho!J17+Huancavelica!J17+Huánuco!J17+Ica!J17+Junín!J17+Pasco!J17</f>
        <v>651.94529523999995</v>
      </c>
      <c r="K36" s="30">
        <f t="shared" si="4"/>
        <v>0.37171971646126051</v>
      </c>
      <c r="L36" s="38">
        <f t="shared" si="5"/>
        <v>44.241365719999976</v>
      </c>
      <c r="M36" s="30">
        <f t="shared" si="6"/>
        <v>6.7860549102840784E-2</v>
      </c>
      <c r="N36" s="11"/>
      <c r="O36" s="11"/>
      <c r="P36" s="48"/>
      <c r="R36" s="11"/>
      <c r="S36" s="11"/>
      <c r="U36" s="98" t="s">
        <v>78</v>
      </c>
      <c r="V36" s="99">
        <v>273.30580982000004</v>
      </c>
      <c r="W36" s="99">
        <v>259.53985234999999</v>
      </c>
      <c r="X36" s="11"/>
      <c r="Y36" s="11"/>
    </row>
    <row r="37" spans="2:25" x14ac:dyDescent="0.25">
      <c r="B37" s="33"/>
      <c r="C37" s="11"/>
      <c r="D37" s="11"/>
      <c r="E37" s="139" t="s">
        <v>10</v>
      </c>
      <c r="F37" s="139"/>
      <c r="G37" s="139"/>
      <c r="H37" s="37">
        <f>+Áncash!H18+Apurímac!H18+Ayacucho!H18+Huancavelica!H18+Huánuco!H18+Ica!H18+Junín!H18+Pasco!H18</f>
        <v>688.65189606999991</v>
      </c>
      <c r="I37" s="25">
        <f t="shared" si="4"/>
        <v>0.38651165986543445</v>
      </c>
      <c r="J37" s="37">
        <f>+Áncash!J18+Apurímac!J18+Ayacucho!J18+Huancavelica!J18+Huánuco!J18+Ica!J18+Junín!J18+Pasco!J18</f>
        <v>644.36570713000003</v>
      </c>
      <c r="K37" s="25">
        <f t="shared" si="4"/>
        <v>0.36739806192411856</v>
      </c>
      <c r="L37" s="39">
        <f t="shared" si="5"/>
        <v>44.286188939999874</v>
      </c>
      <c r="M37" s="25">
        <f t="shared" si="6"/>
        <v>6.8728345487611753E-2</v>
      </c>
      <c r="N37" s="11"/>
      <c r="O37" s="11"/>
      <c r="P37" s="48"/>
      <c r="R37" s="11"/>
      <c r="S37" s="11"/>
      <c r="U37" s="92"/>
      <c r="V37" s="92"/>
      <c r="W37" s="92"/>
      <c r="X37" s="11"/>
      <c r="Y37" s="11"/>
    </row>
    <row r="38" spans="2:25" x14ac:dyDescent="0.25">
      <c r="B38" s="33"/>
      <c r="C38" s="11"/>
      <c r="D38" s="11"/>
      <c r="E38" s="139" t="s">
        <v>11</v>
      </c>
      <c r="F38" s="139"/>
      <c r="G38" s="139"/>
      <c r="H38" s="37">
        <f>+Áncash!H19+Apurímac!H19+Ayacucho!H19+Huancavelica!H19+Huánuco!H19+Ica!H19+Junín!H19+Pasco!H19</f>
        <v>7.5347648900000008</v>
      </c>
      <c r="I38" s="25">
        <f t="shared" si="4"/>
        <v>4.2289500703468217E-3</v>
      </c>
      <c r="J38" s="37">
        <f>+Áncash!J19+Apurímac!J19+Ayacucho!J19+Huancavelica!J19+Huánuco!J19+Ica!J19+Junín!J19+Pasco!J19</f>
        <v>7.5795881100000013</v>
      </c>
      <c r="K38" s="25">
        <f t="shared" si="4"/>
        <v>4.3216545371420239E-3</v>
      </c>
      <c r="L38" s="39">
        <f t="shared" si="5"/>
        <v>-4.4823220000000497E-2</v>
      </c>
      <c r="M38" s="25">
        <f t="shared" si="6"/>
        <v>-5.9136749054824467E-3</v>
      </c>
      <c r="N38" s="11"/>
      <c r="O38" s="11"/>
      <c r="P38" s="48"/>
      <c r="R38" s="11"/>
      <c r="S38" s="11"/>
      <c r="X38" s="11"/>
      <c r="Y38" s="11"/>
    </row>
    <row r="39" spans="2:25" x14ac:dyDescent="0.25">
      <c r="B39" s="33"/>
      <c r="C39" s="11"/>
      <c r="D39" s="11"/>
      <c r="E39" s="125" t="s">
        <v>12</v>
      </c>
      <c r="F39" s="125"/>
      <c r="G39" s="125"/>
      <c r="H39" s="35">
        <f>+Áncash!H20+Apurímac!H20+Ayacucho!H20+Huancavelica!H20+Huánuco!H20+Ica!H20+Junín!H20+Pasco!H20</f>
        <v>259.53985234999999</v>
      </c>
      <c r="I39" s="30">
        <f t="shared" si="4"/>
        <v>0.14566892170849621</v>
      </c>
      <c r="J39" s="35">
        <f>+Áncash!J20+Apurímac!J20+Ayacucho!J20+Huancavelica!J20+Huánuco!J20+Ica!J20+Junín!J20+Pasco!J20</f>
        <v>273.30580982000004</v>
      </c>
      <c r="K39" s="30">
        <f t="shared" si="4"/>
        <v>0.15583080187135367</v>
      </c>
      <c r="L39" s="38">
        <f t="shared" si="5"/>
        <v>-13.765957470000046</v>
      </c>
      <c r="M39" s="30">
        <f t="shared" si="6"/>
        <v>-5.0368330914978832E-2</v>
      </c>
      <c r="N39" s="11"/>
      <c r="O39" s="11"/>
      <c r="P39" s="48"/>
      <c r="R39" s="11"/>
      <c r="S39" s="11"/>
      <c r="T39" s="11"/>
      <c r="U39" s="11"/>
      <c r="V39" s="11"/>
      <c r="W39" s="96"/>
      <c r="X39" s="11"/>
      <c r="Y39" s="11"/>
    </row>
    <row r="40" spans="2:25" x14ac:dyDescent="0.25">
      <c r="B40" s="33"/>
      <c r="C40" s="11"/>
      <c r="D40" s="11"/>
      <c r="E40" s="126" t="s">
        <v>16</v>
      </c>
      <c r="F40" s="127"/>
      <c r="G40" s="128"/>
      <c r="H40" s="60">
        <f>+Áncash!H21+Apurímac!H21+Ayacucho!H21+Huancavelica!H21+Huánuco!H21+Ica!H21+Junín!H21+Pasco!H21</f>
        <v>1781.7105344500001</v>
      </c>
      <c r="I40" s="27">
        <f t="shared" si="4"/>
        <v>1</v>
      </c>
      <c r="J40" s="60">
        <f>+Áncash!J21+Apurímac!J21+Ayacucho!J21+Huancavelica!J21+Huánuco!J21+Ica!J21+Junín!J21+Pasco!J21</f>
        <v>1753.8625646399998</v>
      </c>
      <c r="K40" s="27">
        <f t="shared" si="4"/>
        <v>1</v>
      </c>
      <c r="L40" s="61">
        <f t="shared" si="5"/>
        <v>27.847969810000222</v>
      </c>
      <c r="M40" s="27">
        <f t="shared" si="6"/>
        <v>1.587807982874434E-2</v>
      </c>
      <c r="N40" s="11"/>
      <c r="O40" s="11"/>
      <c r="P40" s="48"/>
      <c r="R40" s="11"/>
      <c r="S40" s="11"/>
      <c r="X40" s="11"/>
      <c r="Y40" s="11"/>
    </row>
    <row r="41" spans="2:25" x14ac:dyDescent="0.25">
      <c r="B41" s="33"/>
      <c r="C41" s="11"/>
      <c r="D41" s="11"/>
      <c r="E41" s="44" t="s">
        <v>47</v>
      </c>
      <c r="F41" s="40"/>
      <c r="G41" s="40"/>
      <c r="H41" s="41"/>
      <c r="I41" s="42"/>
      <c r="J41" s="41"/>
      <c r="K41" s="42"/>
      <c r="L41" s="43"/>
      <c r="M41" s="42"/>
      <c r="N41" s="11"/>
      <c r="O41" s="11"/>
      <c r="P41" s="48"/>
      <c r="R41" s="11"/>
      <c r="S41" s="11"/>
      <c r="T41" s="11"/>
      <c r="U41" s="11"/>
      <c r="V41" s="11"/>
      <c r="W41" s="11"/>
      <c r="X41" s="11"/>
      <c r="Y41" s="11"/>
    </row>
    <row r="42" spans="2:25" x14ac:dyDescent="0.25">
      <c r="B42" s="33"/>
      <c r="C42" s="11"/>
      <c r="D42" s="11"/>
      <c r="E42" s="120" t="s">
        <v>43</v>
      </c>
      <c r="F42" s="120"/>
      <c r="G42" s="120"/>
      <c r="H42" s="120"/>
      <c r="I42" s="120"/>
      <c r="J42" s="120"/>
      <c r="K42" s="120"/>
      <c r="L42" s="120"/>
      <c r="M42" s="120"/>
      <c r="N42" s="11"/>
      <c r="O42" s="11"/>
      <c r="P42" s="48"/>
      <c r="R42" s="11"/>
      <c r="S42" s="11"/>
      <c r="T42" s="11"/>
      <c r="U42" s="11"/>
      <c r="V42" s="11"/>
      <c r="W42" s="11"/>
      <c r="X42" s="11"/>
      <c r="Y42" s="11"/>
    </row>
    <row r="43" spans="2:25" x14ac:dyDescent="0.25">
      <c r="B43" s="22"/>
      <c r="C43" s="23"/>
      <c r="D43" s="23"/>
      <c r="E43" s="23"/>
      <c r="F43" s="34"/>
      <c r="G43" s="34"/>
      <c r="H43" s="34"/>
      <c r="I43" s="34"/>
      <c r="J43" s="34"/>
      <c r="K43" s="34"/>
      <c r="L43" s="23"/>
      <c r="M43" s="23"/>
      <c r="N43" s="23"/>
      <c r="O43" s="23"/>
      <c r="P43" s="49"/>
      <c r="R43" s="11"/>
      <c r="S43" s="11"/>
      <c r="T43" s="11"/>
      <c r="U43" s="11"/>
      <c r="V43" s="11"/>
      <c r="W43" s="11"/>
      <c r="X43" s="11"/>
      <c r="Y43" s="11"/>
    </row>
    <row r="44" spans="2:25" x14ac:dyDescent="0.25">
      <c r="F44" s="8"/>
      <c r="G44" s="8"/>
      <c r="H44" s="8"/>
      <c r="I44" s="8"/>
      <c r="J44" s="8"/>
      <c r="K44" s="8"/>
    </row>
    <row r="46" spans="2:25" x14ac:dyDescent="0.25">
      <c r="B46" s="31" t="s">
        <v>80</v>
      </c>
      <c r="C46" s="12"/>
      <c r="D46" s="12"/>
      <c r="E46" s="12"/>
      <c r="F46" s="12"/>
      <c r="G46" s="13"/>
      <c r="H46" s="13"/>
      <c r="I46" s="13"/>
      <c r="J46" s="13"/>
      <c r="K46" s="13"/>
      <c r="L46" s="13"/>
      <c r="M46" s="13"/>
      <c r="N46" s="13"/>
      <c r="O46" s="13"/>
      <c r="P46" s="47"/>
    </row>
    <row r="47" spans="2:25" x14ac:dyDescent="0.25">
      <c r="B47" s="32"/>
      <c r="C47" s="118" t="str">
        <f>+CONCATENATE("Durante el periodo de referencia del 2016 los impuestos a la producción y consumo representaron  ",FIXED(I63*100,1),"% del total recaudado, casi en su totalidad por el Impuesto General a las Ventas (IGV). Mientras que el Impuesto a la Renta de Tercera Categoría Alcanzó una participación de ",FIXED(I56*100,1),"% y el Impuesto de Quinta Categoría de ",FIXED(I58*100,1),"%, entre las principales.")</f>
        <v>Durante el periodo de referencia del 2016 los impuestos a la producción y consumo representaron  39.1% del total recaudado, casi en su totalidad por el Impuesto General a las Ventas (IGV). Mientras que el Impuesto a la Renta de Tercera Categoría Alcanzó una participación de 24.4% y el Impuesto de Quinta Categoría de 8.1%, entre las principales.</v>
      </c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48"/>
    </row>
    <row r="48" spans="2:25" x14ac:dyDescent="0.25">
      <c r="B48" s="33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48"/>
    </row>
    <row r="49" spans="2:24" x14ac:dyDescent="0.25">
      <c r="B49" s="33"/>
      <c r="C49" s="11"/>
      <c r="D49" s="11"/>
      <c r="E49" s="129" t="s">
        <v>45</v>
      </c>
      <c r="F49" s="129"/>
      <c r="G49" s="129"/>
      <c r="H49" s="129"/>
      <c r="I49" s="129"/>
      <c r="J49" s="129"/>
      <c r="K49" s="129"/>
      <c r="L49" s="129"/>
      <c r="M49" s="129"/>
      <c r="N49" s="11"/>
      <c r="O49" s="11"/>
      <c r="P49" s="48"/>
    </row>
    <row r="50" spans="2:24" x14ac:dyDescent="0.25">
      <c r="B50" s="33"/>
      <c r="C50" s="11"/>
      <c r="D50" s="11"/>
      <c r="E50" s="130"/>
      <c r="F50" s="130"/>
      <c r="G50" s="130"/>
      <c r="H50" s="130"/>
      <c r="I50" s="130"/>
      <c r="J50" s="130"/>
      <c r="K50" s="130"/>
      <c r="L50" s="130"/>
      <c r="M50" s="130"/>
      <c r="N50" s="11"/>
      <c r="O50" s="11"/>
      <c r="P50" s="48"/>
      <c r="W50" s="92"/>
      <c r="X50" s="92"/>
    </row>
    <row r="51" spans="2:24" x14ac:dyDescent="0.25">
      <c r="B51" s="33"/>
      <c r="C51" s="11"/>
      <c r="D51" s="11"/>
      <c r="E51" s="131" t="s">
        <v>21</v>
      </c>
      <c r="F51" s="132"/>
      <c r="G51" s="133"/>
      <c r="H51" s="137" t="s">
        <v>37</v>
      </c>
      <c r="I51" s="137"/>
      <c r="J51" s="137" t="s">
        <v>38</v>
      </c>
      <c r="K51" s="137"/>
      <c r="L51" s="138" t="s">
        <v>42</v>
      </c>
      <c r="M51" s="138"/>
      <c r="N51" s="11"/>
      <c r="O51" s="11"/>
      <c r="P51" s="48"/>
      <c r="T51" s="92"/>
      <c r="U51" s="92">
        <v>2016</v>
      </c>
      <c r="W51" s="92"/>
      <c r="X51" s="92">
        <v>2016</v>
      </c>
    </row>
    <row r="52" spans="2:24" x14ac:dyDescent="0.25">
      <c r="B52" s="33"/>
      <c r="C52" s="11"/>
      <c r="D52" s="11"/>
      <c r="E52" s="134"/>
      <c r="F52" s="135"/>
      <c r="G52" s="136"/>
      <c r="H52" s="50" t="s">
        <v>20</v>
      </c>
      <c r="I52" s="50" t="s">
        <v>40</v>
      </c>
      <c r="J52" s="50" t="s">
        <v>20</v>
      </c>
      <c r="K52" s="50" t="s">
        <v>40</v>
      </c>
      <c r="L52" s="50" t="s">
        <v>20</v>
      </c>
      <c r="M52" s="50" t="s">
        <v>41</v>
      </c>
      <c r="N52" s="11"/>
      <c r="O52" s="11"/>
      <c r="P52" s="48"/>
      <c r="T52" s="92" t="s">
        <v>0</v>
      </c>
      <c r="U52" s="94">
        <v>825.98402113999998</v>
      </c>
      <c r="W52" s="100" t="s">
        <v>0</v>
      </c>
      <c r="X52" s="94">
        <v>825.98402113999998</v>
      </c>
    </row>
    <row r="53" spans="2:24" x14ac:dyDescent="0.25">
      <c r="B53" s="33"/>
      <c r="C53" s="51"/>
      <c r="D53" s="52"/>
      <c r="E53" s="124" t="s">
        <v>0</v>
      </c>
      <c r="F53" s="124"/>
      <c r="G53" s="124"/>
      <c r="H53" s="59">
        <f>+Áncash!H34+Apurímac!H34+Ayacucho!H34+Huancavelica!H34+Huánuco!H34+Ica!H34+Junín!H34+Pasco!H34</f>
        <v>825.98402113999998</v>
      </c>
      <c r="I53" s="57">
        <f>+H53/H$69</f>
        <v>0.46359046835572243</v>
      </c>
      <c r="J53" s="59">
        <f>+Áncash!J34+Apurímac!J34+Ayacucho!J34+Huancavelica!J34+Huánuco!J34+Ica!J34+Junín!J34+Pasco!J34</f>
        <v>828.61145957999986</v>
      </c>
      <c r="K53" s="57">
        <f>+J53/J$69</f>
        <v>0.47244948166738587</v>
      </c>
      <c r="L53" s="58">
        <f>+H53-J53</f>
        <v>-2.627438439999878</v>
      </c>
      <c r="M53" s="57">
        <f>+H53/J53-1</f>
        <v>-3.1708931968327247E-3</v>
      </c>
      <c r="N53" s="11"/>
      <c r="O53" s="11"/>
      <c r="P53" s="48"/>
      <c r="T53" s="100" t="s">
        <v>35</v>
      </c>
      <c r="U53" s="94">
        <v>435.49650965999996</v>
      </c>
      <c r="W53" s="100" t="s">
        <v>82</v>
      </c>
      <c r="X53" s="94">
        <v>688.65189606999991</v>
      </c>
    </row>
    <row r="54" spans="2:24" x14ac:dyDescent="0.25">
      <c r="B54" s="33"/>
      <c r="C54" s="53"/>
      <c r="D54" s="54"/>
      <c r="E54" s="121" t="s">
        <v>5</v>
      </c>
      <c r="F54" s="121"/>
      <c r="G54" s="121"/>
      <c r="H54" s="55">
        <f>+Áncash!H35+Apurímac!H35+Ayacucho!H35+Huancavelica!H35+Huánuco!H35+Ica!H35+Junín!H35+Pasco!H35</f>
        <v>29.691114590000002</v>
      </c>
      <c r="I54" s="45">
        <f t="shared" ref="I54:K69" si="7">+H54/H$69</f>
        <v>1.6664387405199585E-2</v>
      </c>
      <c r="J54" s="55">
        <f>+Áncash!J35+Apurímac!J35+Ayacucho!J35+Huancavelica!J35+Huánuco!J35+Ica!J35+Junín!J35+Pasco!J35</f>
        <v>25.549124860000003</v>
      </c>
      <c r="K54" s="45">
        <f t="shared" si="7"/>
        <v>1.4567347165679572E-2</v>
      </c>
      <c r="L54" s="36">
        <f t="shared" ref="L54:L69" si="8">+H54-J54</f>
        <v>4.1419897299999988</v>
      </c>
      <c r="M54" s="45">
        <f t="shared" ref="M54:M69" si="9">+H54/J54-1</f>
        <v>0.16211865387548929</v>
      </c>
      <c r="N54" s="11"/>
      <c r="O54" s="11"/>
      <c r="P54" s="48"/>
      <c r="T54" s="100" t="s">
        <v>36</v>
      </c>
      <c r="U54" s="94">
        <v>144.18133563000001</v>
      </c>
      <c r="W54" s="100" t="s">
        <v>12</v>
      </c>
      <c r="X54" s="94">
        <v>259.53985234999999</v>
      </c>
    </row>
    <row r="55" spans="2:24" x14ac:dyDescent="0.25">
      <c r="B55" s="33"/>
      <c r="C55" s="53"/>
      <c r="D55" s="54"/>
      <c r="E55" s="121" t="s">
        <v>6</v>
      </c>
      <c r="F55" s="121"/>
      <c r="G55" s="121"/>
      <c r="H55" s="55">
        <f>+Áncash!H36+Apurímac!H36+Ayacucho!H36+Huancavelica!H36+Huánuco!H36+Ica!H36+Junín!H36+Pasco!H36</f>
        <v>32.176330180000001</v>
      </c>
      <c r="I55" s="45">
        <f t="shared" si="7"/>
        <v>1.8059235525557795E-2</v>
      </c>
      <c r="J55" s="55">
        <f>+Áncash!J36+Apurímac!J36+Ayacucho!J36+Huancavelica!J36+Huánuco!J36+Ica!J36+Junín!J36+Pasco!J36</f>
        <v>30.119821960000003</v>
      </c>
      <c r="K55" s="45">
        <f t="shared" si="7"/>
        <v>1.7173422004239221E-2</v>
      </c>
      <c r="L55" s="36">
        <f t="shared" si="8"/>
        <v>2.0565082199999978</v>
      </c>
      <c r="M55" s="45">
        <f t="shared" si="9"/>
        <v>6.8277568928896804E-2</v>
      </c>
      <c r="N55" s="11"/>
      <c r="O55" s="11"/>
      <c r="P55" s="48"/>
      <c r="T55" s="100" t="s">
        <v>84</v>
      </c>
      <c r="U55" s="94">
        <v>88.115768309999993</v>
      </c>
      <c r="W55" s="100" t="s">
        <v>83</v>
      </c>
      <c r="X55" s="94">
        <v>7.5347648900000008</v>
      </c>
    </row>
    <row r="56" spans="2:24" x14ac:dyDescent="0.25">
      <c r="B56" s="33"/>
      <c r="C56" s="53"/>
      <c r="D56" s="54"/>
      <c r="E56" s="121" t="s">
        <v>1</v>
      </c>
      <c r="F56" s="121"/>
      <c r="G56" s="121"/>
      <c r="H56" s="55">
        <f>+Áncash!H37+Apurímac!H37+Ayacucho!H37+Huancavelica!H37+Huánuco!H37+Ica!H37+Junín!H37+Pasco!H37</f>
        <v>435.49650965999996</v>
      </c>
      <c r="I56" s="45">
        <f t="shared" si="7"/>
        <v>0.24442607328155824</v>
      </c>
      <c r="J56" s="55">
        <f>+Áncash!J37+Apurímac!J37+Ayacucho!J37+Huancavelica!J37+Huánuco!J37+Ica!J37+Junín!J37+Pasco!J37</f>
        <v>387.62612347999993</v>
      </c>
      <c r="K56" s="45">
        <f t="shared" si="7"/>
        <v>0.22101282694266561</v>
      </c>
      <c r="L56" s="36">
        <f t="shared" si="8"/>
        <v>47.870386180000025</v>
      </c>
      <c r="M56" s="45">
        <f t="shared" si="9"/>
        <v>0.12349628490008091</v>
      </c>
      <c r="N56" s="11"/>
      <c r="O56" s="11"/>
      <c r="P56" s="48"/>
      <c r="T56" s="100" t="s">
        <v>85</v>
      </c>
      <c r="U56" s="94">
        <v>32.176330180000001</v>
      </c>
      <c r="W56" s="92"/>
      <c r="X56" s="92"/>
    </row>
    <row r="57" spans="2:24" x14ac:dyDescent="0.25">
      <c r="B57" s="33"/>
      <c r="C57" s="53"/>
      <c r="D57" s="54"/>
      <c r="E57" s="121" t="s">
        <v>4</v>
      </c>
      <c r="F57" s="121"/>
      <c r="G57" s="121"/>
      <c r="H57" s="55">
        <f>+Áncash!H38+Apurímac!H38+Ayacucho!H38+Huancavelica!H38+Huánuco!H38+Ica!H38+Junín!H38+Pasco!H38</f>
        <v>30.588738300000003</v>
      </c>
      <c r="I57" s="45">
        <f t="shared" si="7"/>
        <v>1.7168186250547432E-2</v>
      </c>
      <c r="J57" s="55">
        <f>+Áncash!J38+Apurímac!J38+Ayacucho!J38+Huancavelica!J38+Huánuco!J38+Ica!J38+Junín!J38+Pasco!J38</f>
        <v>26.137976940000005</v>
      </c>
      <c r="K57" s="45">
        <f t="shared" si="7"/>
        <v>1.4903093017077495E-2</v>
      </c>
      <c r="L57" s="36">
        <f t="shared" si="8"/>
        <v>4.4507613599999978</v>
      </c>
      <c r="M57" s="45">
        <f t="shared" si="9"/>
        <v>0.17027948912101221</v>
      </c>
      <c r="N57" s="11"/>
      <c r="O57" s="11"/>
      <c r="P57" s="48"/>
      <c r="T57" s="100" t="s">
        <v>86</v>
      </c>
      <c r="U57" s="94">
        <v>30.588738300000003</v>
      </c>
    </row>
    <row r="58" spans="2:24" x14ac:dyDescent="0.25">
      <c r="B58" s="33"/>
      <c r="C58" s="53"/>
      <c r="D58" s="54"/>
      <c r="E58" s="121" t="s">
        <v>2</v>
      </c>
      <c r="F58" s="121"/>
      <c r="G58" s="121"/>
      <c r="H58" s="55">
        <f>+Áncash!H39+Apurímac!H39+Ayacucho!H39+Huancavelica!H39+Huánuco!H39+Ica!H39+Junín!H39+Pasco!H39</f>
        <v>144.18133563000001</v>
      </c>
      <c r="I58" s="45">
        <f t="shared" si="7"/>
        <v>8.0922985435738962E-2</v>
      </c>
      <c r="J58" s="55">
        <f>+Áncash!J39+Apurímac!J39+Ayacucho!J39+Huancavelica!J39+Huánuco!J39+Ica!J39+Junín!J39+Pasco!J39</f>
        <v>133.89478412</v>
      </c>
      <c r="K58" s="45">
        <f t="shared" si="7"/>
        <v>7.6342802919385777E-2</v>
      </c>
      <c r="L58" s="36">
        <f t="shared" si="8"/>
        <v>10.28655151000001</v>
      </c>
      <c r="M58" s="45">
        <f t="shared" si="9"/>
        <v>7.6825632735483707E-2</v>
      </c>
      <c r="N58" s="11"/>
      <c r="O58" s="11"/>
      <c r="P58" s="48"/>
      <c r="T58" s="100" t="s">
        <v>87</v>
      </c>
      <c r="U58" s="94">
        <f>SUM(U59:U62)</f>
        <v>95.425339059999999</v>
      </c>
    </row>
    <row r="59" spans="2:24" x14ac:dyDescent="0.25">
      <c r="B59" s="33"/>
      <c r="C59" s="53"/>
      <c r="D59" s="54"/>
      <c r="E59" s="121" t="s">
        <v>7</v>
      </c>
      <c r="F59" s="121"/>
      <c r="G59" s="121"/>
      <c r="H59" s="55">
        <f>+Áncash!H40+Apurímac!H40+Ayacucho!H40+Huancavelica!H40+Huánuco!H40+Ica!H40+Junín!H40+Pasco!H40</f>
        <v>12.693105350000002</v>
      </c>
      <c r="I59" s="45">
        <f t="shared" si="7"/>
        <v>7.1241119724974088E-3</v>
      </c>
      <c r="J59" s="55">
        <f>+Áncash!J40+Apurímac!J40+Ayacucho!J40+Huancavelica!J40+Huánuco!J40+Ica!J40+Junín!J40+Pasco!J40</f>
        <v>10.387532509999998</v>
      </c>
      <c r="K59" s="45">
        <f t="shared" si="7"/>
        <v>5.9226604863033602E-3</v>
      </c>
      <c r="L59" s="36">
        <f t="shared" si="8"/>
        <v>2.3055728400000035</v>
      </c>
      <c r="M59" s="45">
        <f t="shared" si="9"/>
        <v>0.22195577609797579</v>
      </c>
      <c r="N59" s="11"/>
      <c r="O59" s="11"/>
      <c r="P59" s="48"/>
      <c r="T59" s="100" t="s">
        <v>5</v>
      </c>
      <c r="U59" s="94">
        <v>29.691114590000002</v>
      </c>
    </row>
    <row r="60" spans="2:24" x14ac:dyDescent="0.25">
      <c r="B60" s="33"/>
      <c r="C60" s="53"/>
      <c r="D60" s="54"/>
      <c r="E60" s="121" t="s">
        <v>3</v>
      </c>
      <c r="F60" s="121"/>
      <c r="G60" s="121"/>
      <c r="H60" s="55">
        <f>+Áncash!H41+Apurímac!H41+Ayacucho!H41+Huancavelica!H41+Huánuco!H41+Ica!H41+Junín!H41+Pasco!H41</f>
        <v>88.115768309999993</v>
      </c>
      <c r="I60" s="45">
        <f t="shared" si="7"/>
        <v>4.9455714947097537E-2</v>
      </c>
      <c r="J60" s="55">
        <f>+Áncash!J41+Apurímac!J41+Ayacucho!J41+Huancavelica!J41+Huánuco!J41+Ica!J41+Junín!J41+Pasco!J41</f>
        <v>171.53003464</v>
      </c>
      <c r="K60" s="45">
        <f t="shared" si="7"/>
        <v>9.7801297603503215E-2</v>
      </c>
      <c r="L60" s="36">
        <f t="shared" si="8"/>
        <v>-83.414266330000004</v>
      </c>
      <c r="M60" s="45">
        <f t="shared" si="9"/>
        <v>-0.48629539721755632</v>
      </c>
      <c r="N60" s="11"/>
      <c r="O60" s="11"/>
      <c r="P60" s="48"/>
      <c r="T60" s="100" t="s">
        <v>50</v>
      </c>
      <c r="U60" s="94">
        <v>29.29361935</v>
      </c>
    </row>
    <row r="61" spans="2:24" x14ac:dyDescent="0.25">
      <c r="B61" s="33"/>
      <c r="C61" s="53"/>
      <c r="D61" s="54"/>
      <c r="E61" s="121" t="s">
        <v>50</v>
      </c>
      <c r="F61" s="121"/>
      <c r="G61" s="121"/>
      <c r="H61" s="55">
        <f>+Áncash!H42+Apurímac!H42+Ayacucho!H42+Huancavelica!H42+Huánuco!H42+Ica!H42+Junín!H42+Pasco!H42</f>
        <v>29.29361935</v>
      </c>
      <c r="I61" s="45">
        <f t="shared" si="7"/>
        <v>1.644128986364371E-2</v>
      </c>
      <c r="J61" s="55">
        <f>+Áncash!J42+Apurímac!J42+Ayacucho!J42+Huancavelica!J42+Huánuco!J42+Ica!J42+Junín!J42+Pasco!J42</f>
        <v>26.000406590000004</v>
      </c>
      <c r="K61" s="45">
        <f t="shared" si="7"/>
        <v>1.48246545163799E-2</v>
      </c>
      <c r="L61" s="36">
        <f t="shared" si="8"/>
        <v>3.2932127599999959</v>
      </c>
      <c r="M61" s="45">
        <f t="shared" si="9"/>
        <v>0.12666004851118728</v>
      </c>
      <c r="N61" s="11"/>
      <c r="O61" s="11"/>
      <c r="P61" s="48"/>
      <c r="T61" s="100" t="s">
        <v>8</v>
      </c>
      <c r="U61" s="94">
        <v>23.747499770000001</v>
      </c>
    </row>
    <row r="62" spans="2:24" x14ac:dyDescent="0.25">
      <c r="B62" s="33"/>
      <c r="C62" s="53"/>
      <c r="D62" s="54"/>
      <c r="E62" s="121" t="s">
        <v>8</v>
      </c>
      <c r="F62" s="121"/>
      <c r="G62" s="121"/>
      <c r="H62" s="55">
        <f>+Áncash!H43+Apurímac!H43+Ayacucho!H43+Huancavelica!H43+Huánuco!H43+Ica!H43+Junín!H43+Pasco!H43</f>
        <v>23.747499770000001</v>
      </c>
      <c r="I62" s="45">
        <f t="shared" si="7"/>
        <v>1.3328483673881779E-2</v>
      </c>
      <c r="J62" s="55">
        <f>+Áncash!J43+Apurímac!J43+Ayacucho!J43+Huancavelica!J43+Huánuco!J43+Ica!J43+Junín!J43+Pasco!J43</f>
        <v>17.36565448</v>
      </c>
      <c r="K62" s="45">
        <f t="shared" si="7"/>
        <v>9.9013770121517478E-3</v>
      </c>
      <c r="L62" s="36">
        <f t="shared" si="8"/>
        <v>6.3818452900000011</v>
      </c>
      <c r="M62" s="45">
        <f t="shared" si="9"/>
        <v>0.36749811516461772</v>
      </c>
      <c r="N62" s="11"/>
      <c r="O62" s="11"/>
      <c r="P62" s="48"/>
      <c r="T62" s="100" t="s">
        <v>7</v>
      </c>
      <c r="U62" s="94">
        <v>12.693105350000002</v>
      </c>
    </row>
    <row r="63" spans="2:24" x14ac:dyDescent="0.25">
      <c r="B63" s="33"/>
      <c r="C63" s="51"/>
      <c r="D63" s="52"/>
      <c r="E63" s="124" t="s">
        <v>9</v>
      </c>
      <c r="F63" s="124"/>
      <c r="G63" s="124"/>
      <c r="H63" s="59">
        <f>+Áncash!H44+Apurímac!H44+Ayacucho!H44+Huancavelica!H44+Huánuco!H44+Ica!H44+Junín!H44+Pasco!H44</f>
        <v>696.18666095999993</v>
      </c>
      <c r="I63" s="57">
        <f t="shared" si="7"/>
        <v>0.39074060993578136</v>
      </c>
      <c r="J63" s="59">
        <f>+Áncash!J44+Apurímac!J44+Ayacucho!J44+Huancavelica!J44+Huánuco!J44+Ica!J44+Junín!J44+Pasco!J44</f>
        <v>651.94529523999995</v>
      </c>
      <c r="K63" s="57">
        <f t="shared" si="7"/>
        <v>0.37171971646126056</v>
      </c>
      <c r="L63" s="58">
        <f t="shared" si="8"/>
        <v>44.241365719999976</v>
      </c>
      <c r="M63" s="57">
        <f t="shared" si="9"/>
        <v>6.7860549102840784E-2</v>
      </c>
      <c r="N63" s="11"/>
      <c r="O63" s="11"/>
      <c r="P63" s="48"/>
    </row>
    <row r="64" spans="2:24" x14ac:dyDescent="0.25">
      <c r="B64" s="33"/>
      <c r="C64" s="53"/>
      <c r="D64" s="54"/>
      <c r="E64" s="121" t="s">
        <v>17</v>
      </c>
      <c r="F64" s="121"/>
      <c r="G64" s="121"/>
      <c r="H64" s="55">
        <f>+Áncash!H45+Apurímac!H45+Ayacucho!H45+Huancavelica!H45+Huánuco!H45+Ica!H45+Junín!H45+Pasco!H45</f>
        <v>688.65189606999991</v>
      </c>
      <c r="I64" s="45">
        <f t="shared" si="7"/>
        <v>0.38651165986543451</v>
      </c>
      <c r="J64" s="55">
        <f>+Áncash!J45+Apurímac!J45+Ayacucho!J45+Huancavelica!J45+Huánuco!J45+Ica!J45+Junín!J45+Pasco!J45</f>
        <v>644.36570713000003</v>
      </c>
      <c r="K64" s="45">
        <f t="shared" si="7"/>
        <v>0.36739806192411861</v>
      </c>
      <c r="L64" s="36">
        <f t="shared" si="8"/>
        <v>44.286188939999874</v>
      </c>
      <c r="M64" s="45">
        <f t="shared" si="9"/>
        <v>6.8728345487611753E-2</v>
      </c>
      <c r="N64" s="11"/>
      <c r="O64" s="11"/>
      <c r="P64" s="48"/>
    </row>
    <row r="65" spans="2:24" x14ac:dyDescent="0.25">
      <c r="B65" s="33"/>
      <c r="C65" s="53"/>
      <c r="D65" s="54"/>
      <c r="E65" s="121" t="s">
        <v>18</v>
      </c>
      <c r="F65" s="121"/>
      <c r="G65" s="121"/>
      <c r="H65" s="55">
        <f>+Áncash!H46+Apurímac!H46+Ayacucho!H46+Huancavelica!H46+Huánuco!H46+Ica!H46+Junín!H46+Pasco!H46</f>
        <v>7.5347648900000008</v>
      </c>
      <c r="I65" s="45">
        <f t="shared" si="7"/>
        <v>4.2289500703468217E-3</v>
      </c>
      <c r="J65" s="55">
        <f>+Áncash!J46+Apurímac!J46+Ayacucho!J46+Huancavelica!J46+Huánuco!J46+Ica!J46+Junín!J46+Pasco!J46</f>
        <v>7.5795881100000013</v>
      </c>
      <c r="K65" s="45">
        <f t="shared" si="7"/>
        <v>4.3216545371420247E-3</v>
      </c>
      <c r="L65" s="36">
        <f t="shared" si="8"/>
        <v>-4.4823220000000497E-2</v>
      </c>
      <c r="M65" s="45">
        <f t="shared" si="9"/>
        <v>-5.9136749054824467E-3</v>
      </c>
      <c r="N65" s="11"/>
      <c r="O65" s="11"/>
      <c r="P65" s="48"/>
      <c r="U65" s="87"/>
    </row>
    <row r="66" spans="2:24" x14ac:dyDescent="0.25">
      <c r="B66" s="33"/>
      <c r="C66" s="53"/>
      <c r="D66" s="54"/>
      <c r="E66" s="121" t="s">
        <v>51</v>
      </c>
      <c r="F66" s="121"/>
      <c r="G66" s="121"/>
      <c r="H66" s="55">
        <f>+Áncash!H47+Apurímac!H47+Ayacucho!H47+Huancavelica!H47+Huánuco!H47+Ica!H47+Junín!H47+Pasco!H47</f>
        <v>0</v>
      </c>
      <c r="I66" s="45">
        <f t="shared" si="7"/>
        <v>0</v>
      </c>
      <c r="J66" s="55">
        <f>+Áncash!J47+Apurímac!J47+Ayacucho!J47+Huancavelica!J47+Huánuco!J47+Ica!J47+Junín!J47+Pasco!J47</f>
        <v>0</v>
      </c>
      <c r="K66" s="45">
        <f t="shared" si="7"/>
        <v>0</v>
      </c>
      <c r="L66" s="36">
        <f t="shared" si="8"/>
        <v>0</v>
      </c>
      <c r="M66" s="45" t="e">
        <f t="shared" si="9"/>
        <v>#DIV/0!</v>
      </c>
      <c r="N66" s="11"/>
      <c r="O66" s="11"/>
      <c r="P66" s="48"/>
      <c r="U66" s="87"/>
    </row>
    <row r="67" spans="2:24" x14ac:dyDescent="0.25">
      <c r="B67" s="33"/>
      <c r="C67" s="53"/>
      <c r="D67" s="54"/>
      <c r="E67" s="121" t="s">
        <v>52</v>
      </c>
      <c r="F67" s="121"/>
      <c r="G67" s="121"/>
      <c r="H67" s="55">
        <f>+Áncash!H48+Apurímac!H48+Ayacucho!H48+Huancavelica!H48+Huánuco!H48+Ica!H48+Junín!H48+Pasco!H48</f>
        <v>0</v>
      </c>
      <c r="I67" s="45">
        <f t="shared" si="7"/>
        <v>0</v>
      </c>
      <c r="J67" s="55">
        <f>+Áncash!J48+Apurímac!J48+Ayacucho!J48+Huancavelica!J48+Huánuco!J48+Ica!J48+Junín!J48+Pasco!J48</f>
        <v>0</v>
      </c>
      <c r="K67" s="45">
        <f t="shared" si="7"/>
        <v>0</v>
      </c>
      <c r="L67" s="36">
        <f t="shared" si="8"/>
        <v>0</v>
      </c>
      <c r="M67" s="45" t="e">
        <f t="shared" si="9"/>
        <v>#DIV/0!</v>
      </c>
      <c r="N67" s="11"/>
      <c r="O67" s="11"/>
      <c r="P67" s="48"/>
    </row>
    <row r="68" spans="2:24" x14ac:dyDescent="0.25">
      <c r="B68" s="33"/>
      <c r="C68" s="51"/>
      <c r="D68" s="52"/>
      <c r="E68" s="122" t="s">
        <v>12</v>
      </c>
      <c r="F68" s="122"/>
      <c r="G68" s="122"/>
      <c r="H68" s="56">
        <f>+Áncash!H49+Apurímac!H49+Ayacucho!H49+Huancavelica!H49+Huánuco!H49+Ica!H49+Junín!H49+Pasco!H49</f>
        <v>259.53985234999999</v>
      </c>
      <c r="I68" s="57">
        <f t="shared" si="7"/>
        <v>0.14566892170849621</v>
      </c>
      <c r="J68" s="56">
        <f>+Áncash!J49+Apurímac!J49+Ayacucho!J49+Huancavelica!J49+Huánuco!J49+Ica!J49+Junín!J49+Pasco!J49</f>
        <v>273.30580982000004</v>
      </c>
      <c r="K68" s="57">
        <f t="shared" si="7"/>
        <v>0.1558308018713537</v>
      </c>
      <c r="L68" s="58">
        <f t="shared" si="8"/>
        <v>-13.765957470000046</v>
      </c>
      <c r="M68" s="57">
        <f t="shared" si="9"/>
        <v>-5.0368330914978832E-2</v>
      </c>
      <c r="N68" s="11"/>
      <c r="O68" s="11"/>
      <c r="P68" s="48"/>
    </row>
    <row r="69" spans="2:24" x14ac:dyDescent="0.25">
      <c r="B69" s="33"/>
      <c r="C69" s="51"/>
      <c r="D69" s="52"/>
      <c r="E69" s="123" t="s">
        <v>49</v>
      </c>
      <c r="F69" s="123"/>
      <c r="G69" s="123"/>
      <c r="H69" s="62">
        <f>+H53+H63+H68</f>
        <v>1781.7105344499998</v>
      </c>
      <c r="I69" s="63">
        <f t="shared" si="7"/>
        <v>1</v>
      </c>
      <c r="J69" s="62">
        <f>+J53+J63+J68</f>
        <v>1753.8625646399996</v>
      </c>
      <c r="K69" s="63">
        <f t="shared" si="7"/>
        <v>1</v>
      </c>
      <c r="L69" s="64">
        <f t="shared" si="8"/>
        <v>27.847969810000222</v>
      </c>
      <c r="M69" s="63">
        <f t="shared" si="9"/>
        <v>1.587807982874434E-2</v>
      </c>
      <c r="N69" s="11"/>
      <c r="O69" s="11"/>
      <c r="P69" s="48"/>
    </row>
    <row r="70" spans="2:24" x14ac:dyDescent="0.25">
      <c r="B70" s="33"/>
      <c r="C70" s="53"/>
      <c r="D70" s="54"/>
      <c r="E70" s="120" t="s">
        <v>43</v>
      </c>
      <c r="F70" s="120"/>
      <c r="G70" s="120"/>
      <c r="H70" s="120"/>
      <c r="I70" s="120"/>
      <c r="J70" s="120"/>
      <c r="K70" s="120"/>
      <c r="L70" s="120"/>
      <c r="M70" s="120"/>
      <c r="N70" s="11"/>
      <c r="O70" s="11"/>
      <c r="P70" s="48"/>
    </row>
    <row r="71" spans="2:24" x14ac:dyDescent="0.25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49"/>
    </row>
    <row r="74" spans="2:24" x14ac:dyDescent="0.25">
      <c r="B74" s="31" t="s">
        <v>81</v>
      </c>
      <c r="C74" s="12"/>
      <c r="D74" s="12"/>
      <c r="E74" s="12"/>
      <c r="F74" s="12"/>
      <c r="G74" s="13"/>
      <c r="H74" s="13"/>
      <c r="I74" s="13"/>
      <c r="J74" s="13"/>
      <c r="K74" s="13"/>
      <c r="L74" s="13"/>
      <c r="M74" s="13"/>
      <c r="N74" s="13"/>
      <c r="O74" s="13"/>
      <c r="P74" s="47"/>
    </row>
    <row r="75" spans="2:24" x14ac:dyDescent="0.25">
      <c r="B75" s="32"/>
      <c r="C75" s="118" t="str">
        <f>+CONCATENATE("En esta región se habría recaudado en el 2016 unos  S/ ",FIXED(H92,1)," millones, con lo que registraría un pequeño incremento de ",FIXED(O92*100,1),"% respecto al año anterior. El Impuesto a la Renta recaudado sería de S/ ",FIXED(D92,1)," millones igual al año 2015. Mientras que el IGV habría alcanzado los S/ ",FIXED(E92,1)," millones un ",FIXED(L92*100,1),"% superior al año anterior.")</f>
        <v>En esta región se habría recaudado en el 2016 unos  S/ 1,945.2 millones, con lo que registraría un pequeño incremento de 0.9% respecto al año anterior. El Impuesto a la Renta recaudado sería de S/ 901.9 millones igual al año 2015. Mientras que el IGV habría alcanzado los S/ 751.7 millones un 6.8% superior al año anterior.</v>
      </c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48"/>
    </row>
    <row r="76" spans="2:24" x14ac:dyDescent="0.25">
      <c r="B76" s="33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48"/>
    </row>
    <row r="77" spans="2:24" x14ac:dyDescent="0.25">
      <c r="B77" s="33"/>
      <c r="C77" s="119" t="s">
        <v>58</v>
      </c>
      <c r="D77" s="119"/>
      <c r="E77" s="119"/>
      <c r="F77" s="119"/>
      <c r="G77" s="119"/>
      <c r="H77" s="119"/>
      <c r="I77" s="69"/>
      <c r="J77" s="119" t="s">
        <v>60</v>
      </c>
      <c r="K77" s="119"/>
      <c r="L77" s="119"/>
      <c r="M77" s="119"/>
      <c r="N77" s="119"/>
      <c r="O77" s="119"/>
      <c r="P77" s="48"/>
    </row>
    <row r="78" spans="2:24" x14ac:dyDescent="0.25">
      <c r="B78" s="33"/>
      <c r="C78" s="119" t="s">
        <v>39</v>
      </c>
      <c r="D78" s="119"/>
      <c r="E78" s="119"/>
      <c r="F78" s="119"/>
      <c r="G78" s="119"/>
      <c r="H78" s="119"/>
      <c r="I78" s="69"/>
      <c r="J78" s="119" t="s">
        <v>59</v>
      </c>
      <c r="K78" s="119"/>
      <c r="L78" s="119"/>
      <c r="M78" s="119"/>
      <c r="N78" s="119"/>
      <c r="O78" s="119"/>
      <c r="P78" s="48"/>
    </row>
    <row r="79" spans="2:24" x14ac:dyDescent="0.25">
      <c r="B79" s="33"/>
      <c r="C79" s="71" t="s">
        <v>53</v>
      </c>
      <c r="D79" s="71" t="s">
        <v>13</v>
      </c>
      <c r="E79" s="71" t="s">
        <v>14</v>
      </c>
      <c r="F79" s="71" t="s">
        <v>15</v>
      </c>
      <c r="G79" s="71" t="s">
        <v>19</v>
      </c>
      <c r="H79" s="71" t="s">
        <v>54</v>
      </c>
      <c r="I79" s="69"/>
      <c r="J79" s="71" t="s">
        <v>53</v>
      </c>
      <c r="K79" s="71" t="s">
        <v>13</v>
      </c>
      <c r="L79" s="71" t="s">
        <v>14</v>
      </c>
      <c r="M79" s="71" t="s">
        <v>15</v>
      </c>
      <c r="N79" s="71" t="s">
        <v>19</v>
      </c>
      <c r="O79" s="71" t="s">
        <v>54</v>
      </c>
      <c r="P79" s="48"/>
      <c r="T79" s="92" t="s">
        <v>53</v>
      </c>
      <c r="U79" s="92" t="s">
        <v>13</v>
      </c>
      <c r="V79" s="92" t="s">
        <v>14</v>
      </c>
      <c r="W79" s="92" t="s">
        <v>75</v>
      </c>
      <c r="X79" s="92" t="s">
        <v>41</v>
      </c>
    </row>
    <row r="80" spans="2:24" x14ac:dyDescent="0.25">
      <c r="B80" s="33"/>
      <c r="C80" s="72">
        <v>2004</v>
      </c>
      <c r="D80" s="36">
        <f>+Áncash!D61+Apurímac!D61+Ayacucho!D61+Huancavelica!D61+Huánuco!D61+Ica!D61+Junín!D61+Pasco!D61</f>
        <v>228.24747829</v>
      </c>
      <c r="E80" s="36">
        <f>+Áncash!E61+Apurímac!E61+Ayacucho!E61+Huancavelica!E61+Huánuco!E61+Ica!E61+Junín!E61+Pasco!E61</f>
        <v>272.8222797099998</v>
      </c>
      <c r="F80" s="36">
        <f>+Áncash!F61+Apurímac!F61+Ayacucho!F61+Huancavelica!F61+Huánuco!F61+Ica!F61+Junín!F61+Pasco!F61</f>
        <v>4.9716663200000006</v>
      </c>
      <c r="G80" s="36">
        <f>+Áncash!G61+Apurímac!G61+Ayacucho!G61+Huancavelica!G61+Huánuco!G61+Ica!G61+Junín!G61+Pasco!G61</f>
        <v>69.385685190000018</v>
      </c>
      <c r="H80" s="36">
        <f>+Áncash!H61+Apurímac!H61+Ayacucho!H61+Huancavelica!H61+Huánuco!H61+Ica!H61+Junín!H61+Pasco!H61</f>
        <v>575.83003521999979</v>
      </c>
      <c r="I80" s="69"/>
      <c r="J80" s="72">
        <v>2004</v>
      </c>
      <c r="K80" s="36"/>
      <c r="L80" s="36"/>
      <c r="M80" s="36"/>
      <c r="N80" s="36"/>
      <c r="O80" s="36"/>
      <c r="P80" s="48"/>
      <c r="T80" s="92">
        <v>2004</v>
      </c>
      <c r="U80" s="94">
        <v>228.24747829</v>
      </c>
      <c r="V80" s="94">
        <v>272.8222797099998</v>
      </c>
      <c r="W80" s="94">
        <v>575.83003521999979</v>
      </c>
      <c r="X80" s="95"/>
    </row>
    <row r="81" spans="2:24" x14ac:dyDescent="0.25">
      <c r="B81" s="33"/>
      <c r="C81" s="72">
        <v>2005</v>
      </c>
      <c r="D81" s="36">
        <f>+Áncash!D62+Apurímac!D62+Ayacucho!D62+Huancavelica!D62+Huánuco!D62+Ica!D62+Junín!D62+Pasco!D62</f>
        <v>274.6817002599999</v>
      </c>
      <c r="E81" s="36">
        <f>+Áncash!E62+Apurímac!E62+Ayacucho!E62+Huancavelica!E62+Huánuco!E62+Ica!E62+Junín!E62+Pasco!E62</f>
        <v>228.62884182999977</v>
      </c>
      <c r="F81" s="36">
        <f>+Áncash!F62+Apurímac!F62+Ayacucho!F62+Huancavelica!F62+Huánuco!F62+Ica!F62+Junín!F62+Pasco!F62</f>
        <v>5.5797875799999996</v>
      </c>
      <c r="G81" s="36">
        <f>+Áncash!G62+Apurímac!G62+Ayacucho!G62+Huancavelica!G62+Huánuco!G62+Ica!G62+Junín!G62+Pasco!G62</f>
        <v>81.247809620000012</v>
      </c>
      <c r="H81" s="36">
        <f>+Áncash!H62+Apurímac!H62+Ayacucho!H62+Huancavelica!H62+Huánuco!H62+Ica!H62+Junín!H62+Pasco!H62</f>
        <v>591.22657668999977</v>
      </c>
      <c r="I81" s="69"/>
      <c r="J81" s="72">
        <v>2005</v>
      </c>
      <c r="K81" s="45">
        <f>+D81/D80-1</f>
        <v>0.20343805030346429</v>
      </c>
      <c r="L81" s="45">
        <f t="shared" ref="L81:O92" si="10">+E81/E80-1</f>
        <v>-0.1619861762278948</v>
      </c>
      <c r="M81" s="45">
        <f t="shared" si="10"/>
        <v>0.12231739237077344</v>
      </c>
      <c r="N81" s="45">
        <f t="shared" si="10"/>
        <v>0.17095924609691093</v>
      </c>
      <c r="O81" s="45">
        <f t="shared" si="10"/>
        <v>2.6737996506412953E-2</v>
      </c>
      <c r="P81" s="48"/>
      <c r="T81" s="92">
        <v>2005</v>
      </c>
      <c r="U81" s="94">
        <v>274.6817002599999</v>
      </c>
      <c r="V81" s="94">
        <v>228.62884182999977</v>
      </c>
      <c r="W81" s="94">
        <v>591.22657668999977</v>
      </c>
      <c r="X81" s="95">
        <v>2.6737996506412953E-2</v>
      </c>
    </row>
    <row r="82" spans="2:24" x14ac:dyDescent="0.25">
      <c r="B82" s="33"/>
      <c r="C82" s="72">
        <v>2006</v>
      </c>
      <c r="D82" s="36">
        <f>+Áncash!D63+Apurímac!D63+Ayacucho!D63+Huancavelica!D63+Huánuco!D63+Ica!D63+Junín!D63+Pasco!D63</f>
        <v>284.44381877999996</v>
      </c>
      <c r="E82" s="36">
        <f>+Áncash!E63+Apurímac!E63+Ayacucho!E63+Huancavelica!E63+Huánuco!E63+Ica!E63+Junín!E63+Pasco!E63</f>
        <v>261.87687666999989</v>
      </c>
      <c r="F82" s="36">
        <f>+Áncash!F63+Apurímac!F63+Ayacucho!F63+Huancavelica!F63+Huánuco!F63+Ica!F63+Junín!F63+Pasco!F63</f>
        <v>4.4654322400000002</v>
      </c>
      <c r="G82" s="36">
        <f>+Áncash!G63+Apurímac!G63+Ayacucho!G63+Huancavelica!G63+Huánuco!G63+Ica!G63+Junín!G63+Pasco!G63</f>
        <v>84.33363494000001</v>
      </c>
      <c r="H82" s="36">
        <f>+Áncash!H63+Apurímac!H63+Ayacucho!H63+Huancavelica!H63+Huánuco!H63+Ica!H63+Junín!H63+Pasco!H63</f>
        <v>636.27706825999985</v>
      </c>
      <c r="I82" s="69"/>
      <c r="J82" s="72">
        <v>2006</v>
      </c>
      <c r="K82" s="45">
        <f t="shared" ref="K82:K92" si="11">+D82/D81-1</f>
        <v>3.5539748409740168E-2</v>
      </c>
      <c r="L82" s="45">
        <f t="shared" si="10"/>
        <v>0.14542362448182344</v>
      </c>
      <c r="M82" s="45">
        <f t="shared" si="10"/>
        <v>-0.19971286075374206</v>
      </c>
      <c r="N82" s="45">
        <f t="shared" si="10"/>
        <v>3.7980412449671652E-2</v>
      </c>
      <c r="O82" s="45">
        <f t="shared" si="10"/>
        <v>7.6198353298352561E-2</v>
      </c>
      <c r="P82" s="48"/>
      <c r="T82" s="92">
        <v>2006</v>
      </c>
      <c r="U82" s="94">
        <v>284.44381877999996</v>
      </c>
      <c r="V82" s="94">
        <v>261.87687666999989</v>
      </c>
      <c r="W82" s="94">
        <v>636.27706825999985</v>
      </c>
      <c r="X82" s="95">
        <v>7.6198353298352561E-2</v>
      </c>
    </row>
    <row r="83" spans="2:24" x14ac:dyDescent="0.25">
      <c r="B83" s="33"/>
      <c r="C83" s="72">
        <v>2007</v>
      </c>
      <c r="D83" s="36">
        <f>+Áncash!D64+Apurímac!D64+Ayacucho!D64+Huancavelica!D64+Huánuco!D64+Ica!D64+Junín!D64+Pasco!D64</f>
        <v>399.78817118999973</v>
      </c>
      <c r="E83" s="36">
        <f>+Áncash!E64+Apurímac!E64+Ayacucho!E64+Huancavelica!E64+Huánuco!E64+Ica!E64+Junín!E64+Pasco!E64</f>
        <v>363.36292587999992</v>
      </c>
      <c r="F83" s="36">
        <f>+Áncash!F64+Apurímac!F64+Ayacucho!F64+Huancavelica!F64+Huánuco!F64+Ica!F64+Junín!F64+Pasco!F64</f>
        <v>4.6521025799999993</v>
      </c>
      <c r="G83" s="36">
        <f>+Áncash!G64+Apurímac!G64+Ayacucho!G64+Huancavelica!G64+Huánuco!G64+Ica!G64+Junín!G64+Pasco!G64</f>
        <v>94.470339690000003</v>
      </c>
      <c r="H83" s="36">
        <f>+Áncash!H64+Apurímac!H64+Ayacucho!H64+Huancavelica!H64+Huánuco!H64+Ica!H64+Junín!H64+Pasco!H64</f>
        <v>862.27353933999962</v>
      </c>
      <c r="I83" s="69"/>
      <c r="J83" s="72">
        <v>2007</v>
      </c>
      <c r="K83" s="45">
        <f t="shared" si="11"/>
        <v>0.40550838089827379</v>
      </c>
      <c r="L83" s="45">
        <f t="shared" si="10"/>
        <v>0.38753344892640573</v>
      </c>
      <c r="M83" s="45">
        <f t="shared" si="10"/>
        <v>4.1803420132067393E-2</v>
      </c>
      <c r="N83" s="45">
        <f t="shared" si="10"/>
        <v>0.12019765016902029</v>
      </c>
      <c r="O83" s="45">
        <f t="shared" si="10"/>
        <v>0.35518562958433009</v>
      </c>
      <c r="P83" s="48"/>
      <c r="T83" s="92">
        <v>2007</v>
      </c>
      <c r="U83" s="94">
        <v>399.78817118999973</v>
      </c>
      <c r="V83" s="94">
        <v>363.36292587999992</v>
      </c>
      <c r="W83" s="94">
        <v>862.27353933999962</v>
      </c>
      <c r="X83" s="95">
        <v>0.35518562958433009</v>
      </c>
    </row>
    <row r="84" spans="2:24" x14ac:dyDescent="0.25">
      <c r="B84" s="33"/>
      <c r="C84" s="72">
        <v>2008</v>
      </c>
      <c r="D84" s="36">
        <f>+Áncash!D65+Apurímac!D65+Ayacucho!D65+Huancavelica!D65+Huánuco!D65+Ica!D65+Junín!D65+Pasco!D65</f>
        <v>492.89196802000009</v>
      </c>
      <c r="E84" s="36">
        <f>+Áncash!E65+Apurímac!E65+Ayacucho!E65+Huancavelica!E65+Huánuco!E65+Ica!E65+Junín!E65+Pasco!E65</f>
        <v>347.82810896000007</v>
      </c>
      <c r="F84" s="36">
        <f>+Áncash!F65+Apurímac!F65+Ayacucho!F65+Huancavelica!F65+Huánuco!F65+Ica!F65+Junín!F65+Pasco!F65</f>
        <v>5.3671599299999997</v>
      </c>
      <c r="G84" s="36">
        <f>+Áncash!G65+Apurímac!G65+Ayacucho!G65+Huancavelica!G65+Huánuco!G65+Ica!G65+Junín!G65+Pasco!G65</f>
        <v>111.95908127</v>
      </c>
      <c r="H84" s="36">
        <f>+Áncash!H65+Apurímac!H65+Ayacucho!H65+Huancavelica!H65+Huánuco!H65+Ica!H65+Junín!H65+Pasco!H65</f>
        <v>958.04667818000007</v>
      </c>
      <c r="I84" s="69"/>
      <c r="J84" s="72">
        <v>2008</v>
      </c>
      <c r="K84" s="45">
        <f t="shared" si="11"/>
        <v>0.2328828203017359</v>
      </c>
      <c r="L84" s="45">
        <f t="shared" si="10"/>
        <v>-4.2752894732937641E-2</v>
      </c>
      <c r="M84" s="45">
        <f t="shared" si="10"/>
        <v>0.15370627317508556</v>
      </c>
      <c r="N84" s="45">
        <f t="shared" si="10"/>
        <v>0.18512415258999271</v>
      </c>
      <c r="O84" s="45">
        <f t="shared" si="10"/>
        <v>0.11107048340287351</v>
      </c>
      <c r="P84" s="48"/>
      <c r="T84" s="92">
        <v>2008</v>
      </c>
      <c r="U84" s="94">
        <v>492.89196802000009</v>
      </c>
      <c r="V84" s="94">
        <v>347.82810896000007</v>
      </c>
      <c r="W84" s="94">
        <v>958.04667818000007</v>
      </c>
      <c r="X84" s="95">
        <v>0.11107048340287351</v>
      </c>
    </row>
    <row r="85" spans="2:24" x14ac:dyDescent="0.25">
      <c r="B85" s="33"/>
      <c r="C85" s="72">
        <v>2009</v>
      </c>
      <c r="D85" s="36">
        <f>+Áncash!D66+Apurímac!D66+Ayacucho!D66+Huancavelica!D66+Huánuco!D66+Ica!D66+Junín!D66+Pasco!D66</f>
        <v>473.59729666999982</v>
      </c>
      <c r="E85" s="36">
        <f>+Áncash!E66+Apurímac!E66+Ayacucho!E66+Huancavelica!E66+Huánuco!E66+Ica!E66+Junín!E66+Pasco!E66</f>
        <v>395.7875536099998</v>
      </c>
      <c r="F85" s="36">
        <f>+Áncash!F66+Apurímac!F66+Ayacucho!F66+Huancavelica!F66+Huánuco!F66+Ica!F66+Junín!F66+Pasco!F66</f>
        <v>5.0598232200000002</v>
      </c>
      <c r="G85" s="36">
        <f>+Áncash!G66+Apurímac!G66+Ayacucho!G66+Huancavelica!G66+Huánuco!G66+Ica!G66+Junín!G66+Pasco!G66</f>
        <v>138.26245694000002</v>
      </c>
      <c r="H85" s="36">
        <f>+Áncash!H66+Apurímac!H66+Ayacucho!H66+Huancavelica!H66+Huánuco!H66+Ica!H66+Junín!H66+Pasco!H66</f>
        <v>1012.7106824399997</v>
      </c>
      <c r="I85" s="69"/>
      <c r="J85" s="72">
        <v>2009</v>
      </c>
      <c r="K85" s="45">
        <f t="shared" si="11"/>
        <v>-3.9145842500759365E-2</v>
      </c>
      <c r="L85" s="45">
        <f t="shared" si="10"/>
        <v>0.13788260182133527</v>
      </c>
      <c r="M85" s="45">
        <f t="shared" si="10"/>
        <v>-5.7262446807691769E-2</v>
      </c>
      <c r="N85" s="45">
        <f t="shared" si="10"/>
        <v>0.23493740187602041</v>
      </c>
      <c r="O85" s="45">
        <f t="shared" si="10"/>
        <v>5.7057767126592163E-2</v>
      </c>
      <c r="P85" s="48"/>
      <c r="T85" s="92">
        <v>2009</v>
      </c>
      <c r="U85" s="94">
        <v>473.59729666999982</v>
      </c>
      <c r="V85" s="94">
        <v>395.7875536099998</v>
      </c>
      <c r="W85" s="94">
        <v>1012.7106824399997</v>
      </c>
      <c r="X85" s="95">
        <v>5.7057767126592163E-2</v>
      </c>
    </row>
    <row r="86" spans="2:24" x14ac:dyDescent="0.25">
      <c r="B86" s="33"/>
      <c r="C86" s="72">
        <v>2010</v>
      </c>
      <c r="D86" s="36">
        <f>+Áncash!D67+Apurímac!D67+Ayacucho!D67+Huancavelica!D67+Huánuco!D67+Ica!D67+Junín!D67+Pasco!D67</f>
        <v>447.17059109999991</v>
      </c>
      <c r="E86" s="36">
        <f>+Áncash!E67+Apurímac!E67+Ayacucho!E67+Huancavelica!E67+Huánuco!E67+Ica!E67+Junín!E67+Pasco!E67</f>
        <v>378.03562840999984</v>
      </c>
      <c r="F86" s="36">
        <f>+Áncash!F67+Apurímac!F67+Ayacucho!F67+Huancavelica!F67+Huánuco!F67+Ica!F67+Junín!F67+Pasco!F67</f>
        <v>5.8648100600000008</v>
      </c>
      <c r="G86" s="36">
        <f>+Áncash!G67+Apurímac!G67+Ayacucho!G67+Huancavelica!G67+Huánuco!G67+Ica!G67+Junín!G67+Pasco!G67</f>
        <v>145.27720508000002</v>
      </c>
      <c r="H86" s="36">
        <f>+Áncash!H67+Apurímac!H67+Ayacucho!H67+Huancavelica!H67+Huánuco!H67+Ica!H67+Junín!H67+Pasco!H67</f>
        <v>976.34825664999971</v>
      </c>
      <c r="I86" s="69"/>
      <c r="J86" s="72">
        <v>2010</v>
      </c>
      <c r="K86" s="45">
        <f t="shared" si="11"/>
        <v>-5.579995020202555E-2</v>
      </c>
      <c r="L86" s="45">
        <f t="shared" si="10"/>
        <v>-4.4852156259295395E-2</v>
      </c>
      <c r="M86" s="45">
        <f t="shared" si="10"/>
        <v>0.15909386652445145</v>
      </c>
      <c r="N86" s="45">
        <f t="shared" si="10"/>
        <v>5.0735017265345572E-2</v>
      </c>
      <c r="O86" s="45">
        <f t="shared" si="10"/>
        <v>-3.590603557413774E-2</v>
      </c>
      <c r="P86" s="48"/>
      <c r="T86" s="92">
        <v>2010</v>
      </c>
      <c r="U86" s="94">
        <v>447.17059109999991</v>
      </c>
      <c r="V86" s="94">
        <v>378.03562840999984</v>
      </c>
      <c r="W86" s="94">
        <v>976.34825664999971</v>
      </c>
      <c r="X86" s="95">
        <v>-3.590603557413774E-2</v>
      </c>
    </row>
    <row r="87" spans="2:24" x14ac:dyDescent="0.25">
      <c r="B87" s="33"/>
      <c r="C87" s="72">
        <v>2011</v>
      </c>
      <c r="D87" s="36">
        <f>+Áncash!D68+Apurímac!D68+Ayacucho!D68+Huancavelica!D68+Huánuco!D68+Ica!D68+Junín!D68+Pasco!D68</f>
        <v>546.90524856999991</v>
      </c>
      <c r="E87" s="36">
        <f>+Áncash!E68+Apurímac!E68+Ayacucho!E68+Huancavelica!E68+Huánuco!E68+Ica!E68+Junín!E68+Pasco!E68</f>
        <v>373.27884509999978</v>
      </c>
      <c r="F87" s="36">
        <f>+Áncash!F68+Apurímac!F68+Ayacucho!F68+Huancavelica!F68+Huánuco!F68+Ica!F68+Junín!F68+Pasco!F68</f>
        <v>5.292694889999999</v>
      </c>
      <c r="G87" s="36">
        <f>+Áncash!G68+Apurímac!G68+Ayacucho!G68+Huancavelica!G68+Huánuco!G68+Ica!G68+Junín!G68+Pasco!G68</f>
        <v>178.76258865000003</v>
      </c>
      <c r="H87" s="36">
        <f>+Áncash!H68+Apurímac!H68+Ayacucho!H68+Huancavelica!H68+Huánuco!H68+Ica!H68+Junín!H68+Pasco!H68</f>
        <v>1104.2393772099992</v>
      </c>
      <c r="I87" s="69"/>
      <c r="J87" s="72">
        <v>2011</v>
      </c>
      <c r="K87" s="45">
        <f t="shared" si="11"/>
        <v>0.22303492102345457</v>
      </c>
      <c r="L87" s="45">
        <f t="shared" si="10"/>
        <v>-1.2582896829081647E-2</v>
      </c>
      <c r="M87" s="45">
        <f t="shared" si="10"/>
        <v>-9.7550502769394365E-2</v>
      </c>
      <c r="N87" s="45">
        <f t="shared" si="10"/>
        <v>0.23049303262380749</v>
      </c>
      <c r="O87" s="45">
        <f t="shared" si="10"/>
        <v>0.13098924455379635</v>
      </c>
      <c r="P87" s="48"/>
      <c r="T87" s="92">
        <v>2011</v>
      </c>
      <c r="U87" s="94">
        <v>546.90524856999991</v>
      </c>
      <c r="V87" s="94">
        <v>373.27884509999978</v>
      </c>
      <c r="W87" s="94">
        <v>1104.2393772099992</v>
      </c>
      <c r="X87" s="95">
        <v>0.13098924455379635</v>
      </c>
    </row>
    <row r="88" spans="2:24" x14ac:dyDescent="0.25">
      <c r="B88" s="65"/>
      <c r="C88" s="72">
        <v>2012</v>
      </c>
      <c r="D88" s="36">
        <f>+Áncash!D69+Apurímac!D69+Ayacucho!D69+Huancavelica!D69+Huánuco!D69+Ica!D69+Junín!D69+Pasco!D69</f>
        <v>619.94769448999978</v>
      </c>
      <c r="E88" s="36">
        <f>+Áncash!E69+Apurímac!E69+Ayacucho!E69+Huancavelica!E69+Huánuco!E69+Ica!E69+Junín!E69+Pasco!E69</f>
        <v>512.88090745999978</v>
      </c>
      <c r="F88" s="36">
        <f>+Áncash!F69+Apurímac!F69+Ayacucho!F69+Huancavelica!F69+Huánuco!F69+Ica!F69+Junín!F69+Pasco!F69</f>
        <v>5.6502523900000003</v>
      </c>
      <c r="G88" s="36">
        <f>+Áncash!G69+Apurímac!G69+Ayacucho!G69+Huancavelica!G69+Huánuco!G69+Ica!G69+Junín!G69+Pasco!G69</f>
        <v>273.72221003999999</v>
      </c>
      <c r="H88" s="36">
        <f>+Áncash!H69+Apurímac!H69+Ayacucho!H69+Huancavelica!H69+Huánuco!H69+Ica!H69+Junín!H69+Pasco!H69</f>
        <v>1412.2035373799997</v>
      </c>
      <c r="I88" s="69"/>
      <c r="J88" s="72">
        <v>2012</v>
      </c>
      <c r="K88" s="45">
        <f t="shared" si="11"/>
        <v>0.13355594247995395</v>
      </c>
      <c r="L88" s="45">
        <f t="shared" si="10"/>
        <v>0.37398867948865733</v>
      </c>
      <c r="M88" s="45">
        <f t="shared" si="10"/>
        <v>6.7556794304460821E-2</v>
      </c>
      <c r="N88" s="45">
        <f t="shared" si="10"/>
        <v>0.53120522648014346</v>
      </c>
      <c r="O88" s="45">
        <f t="shared" si="10"/>
        <v>0.27889257214147811</v>
      </c>
      <c r="P88" s="48"/>
      <c r="T88" s="92">
        <v>2012</v>
      </c>
      <c r="U88" s="94">
        <v>619.94769448999978</v>
      </c>
      <c r="V88" s="94">
        <v>512.88090745999978</v>
      </c>
      <c r="W88" s="94">
        <v>1412.2035373799997</v>
      </c>
      <c r="X88" s="95">
        <v>0.27889257214147811</v>
      </c>
    </row>
    <row r="89" spans="2:24" x14ac:dyDescent="0.25">
      <c r="B89" s="66"/>
      <c r="C89" s="72">
        <v>2013</v>
      </c>
      <c r="D89" s="36">
        <f>+Áncash!D70+Apurímac!D70+Ayacucho!D70+Huancavelica!D70+Huánuco!D70+Ica!D70+Junín!D70+Pasco!D70</f>
        <v>720.09862113999975</v>
      </c>
      <c r="E89" s="36">
        <f>+Áncash!E70+Apurímac!E70+Ayacucho!E70+Huancavelica!E70+Huánuco!E70+Ica!E70+Junín!E70+Pasco!E70</f>
        <v>604.71357065999996</v>
      </c>
      <c r="F89" s="36">
        <f>+Áncash!F70+Apurímac!F70+Ayacucho!F70+Huancavelica!F70+Huánuco!F70+Ica!F70+Junín!F70+Pasco!F70</f>
        <v>7.7413830100000007</v>
      </c>
      <c r="G89" s="36">
        <f>+Áncash!G70+Apurímac!G70+Ayacucho!G70+Huancavelica!G70+Huánuco!G70+Ica!G70+Junín!G70+Pasco!G70</f>
        <v>352.51546071000001</v>
      </c>
      <c r="H89" s="36">
        <f>+Áncash!H70+Apurímac!H70+Ayacucho!H70+Huancavelica!H70+Huánuco!H70+Ica!H70+Junín!H70+Pasco!H70</f>
        <v>1685.0690355199995</v>
      </c>
      <c r="I89" s="69"/>
      <c r="J89" s="72">
        <v>2013</v>
      </c>
      <c r="K89" s="45">
        <f t="shared" si="11"/>
        <v>0.16154738140027947</v>
      </c>
      <c r="L89" s="45">
        <f t="shared" si="10"/>
        <v>0.17905260629566788</v>
      </c>
      <c r="M89" s="45">
        <f t="shared" si="10"/>
        <v>0.37009508171722572</v>
      </c>
      <c r="N89" s="45">
        <f t="shared" si="10"/>
        <v>0.2878584483827078</v>
      </c>
      <c r="O89" s="45">
        <f t="shared" si="10"/>
        <v>0.1932196676452429</v>
      </c>
      <c r="P89" s="48"/>
      <c r="T89" s="92">
        <v>2013</v>
      </c>
      <c r="U89" s="94">
        <v>720.09862113999975</v>
      </c>
      <c r="V89" s="94">
        <v>604.71357065999996</v>
      </c>
      <c r="W89" s="94">
        <v>1685.0690355199995</v>
      </c>
      <c r="X89" s="95">
        <v>0.1932196676452429</v>
      </c>
    </row>
    <row r="90" spans="2:24" x14ac:dyDescent="0.25">
      <c r="B90" s="66"/>
      <c r="C90" s="72">
        <v>2014</v>
      </c>
      <c r="D90" s="36">
        <f>+Áncash!D71+Apurímac!D71+Ayacucho!D71+Huancavelica!D71+Huánuco!D71+Ica!D71+Junín!D71+Pasco!D71</f>
        <v>828.02816086999974</v>
      </c>
      <c r="E90" s="36">
        <f>+Áncash!E71+Apurímac!E71+Ayacucho!E71+Huancavelica!E71+Huánuco!E71+Ica!E71+Junín!E71+Pasco!E71</f>
        <v>680.91491584999983</v>
      </c>
      <c r="F90" s="36">
        <f>+Áncash!F71+Apurímac!F71+Ayacucho!F71+Huancavelica!F71+Huánuco!F71+Ica!F71+Junín!F71+Pasco!F71</f>
        <v>7.9967851999999997</v>
      </c>
      <c r="G90" s="36">
        <f>+Áncash!G71+Apurímac!G71+Ayacucho!G71+Huancavelica!G71+Huánuco!G71+Ica!G71+Junín!G71+Pasco!G71</f>
        <v>359.69380688999996</v>
      </c>
      <c r="H90" s="36">
        <f>+Áncash!H71+Apurímac!H71+Ayacucho!H71+Huancavelica!H71+Huánuco!H71+Ica!H71+Junín!H71+Pasco!H71</f>
        <v>1876.6340178099995</v>
      </c>
      <c r="I90" s="69"/>
      <c r="J90" s="72">
        <v>2014</v>
      </c>
      <c r="K90" s="45">
        <f t="shared" si="11"/>
        <v>0.14988160865956801</v>
      </c>
      <c r="L90" s="45">
        <f t="shared" si="10"/>
        <v>0.12601229555148197</v>
      </c>
      <c r="M90" s="45">
        <f t="shared" si="10"/>
        <v>3.2991803876656345E-2</v>
      </c>
      <c r="N90" s="45">
        <f t="shared" si="10"/>
        <v>2.0363209504462798E-2</v>
      </c>
      <c r="O90" s="45">
        <f t="shared" si="10"/>
        <v>0.11368375909351669</v>
      </c>
      <c r="P90" s="48"/>
      <c r="T90" s="92">
        <v>2014</v>
      </c>
      <c r="U90" s="94">
        <v>828.02816086999974</v>
      </c>
      <c r="V90" s="94">
        <v>680.91491584999983</v>
      </c>
      <c r="W90" s="94">
        <v>1876.6340178099995</v>
      </c>
      <c r="X90" s="95">
        <v>0.11368375909351669</v>
      </c>
    </row>
    <row r="91" spans="2:24" x14ac:dyDescent="0.25">
      <c r="B91" s="66"/>
      <c r="C91" s="72">
        <v>2015</v>
      </c>
      <c r="D91" s="36">
        <f>+Áncash!D72+Apurímac!D72+Ayacucho!D72+Huancavelica!D72+Huánuco!D72+Ica!D72+Junín!D72+Pasco!D72</f>
        <v>901.64529317999984</v>
      </c>
      <c r="E91" s="36">
        <f>+Áncash!E72+Apurímac!E72+Ayacucho!E72+Huancavelica!E72+Huánuco!E72+Ica!E72+Junín!E72+Pasco!E72</f>
        <v>703.59538530999987</v>
      </c>
      <c r="F91" s="36">
        <f>+Áncash!F72+Apurímac!F72+Ayacucho!F72+Huancavelica!F72+Huánuco!F72+Ica!F72+Junín!F72+Pasco!F72</f>
        <v>8.3506330700000007</v>
      </c>
      <c r="G91" s="36">
        <f>+Áncash!G72+Apurímac!G72+Ayacucho!G72+Huancavelica!G72+Huánuco!G72+Ica!G72+Junín!G72+Pasco!G72</f>
        <v>314.90446042000002</v>
      </c>
      <c r="H91" s="36">
        <f>+Áncash!H72+Apurímac!H72+Ayacucho!H72+Huancavelica!H72+Huánuco!H72+Ica!H72+Junín!H72+Pasco!H72</f>
        <v>1928.49577198</v>
      </c>
      <c r="I91" s="69"/>
      <c r="J91" s="72">
        <v>2015</v>
      </c>
      <c r="K91" s="45">
        <f t="shared" si="11"/>
        <v>8.8906556309209739E-2</v>
      </c>
      <c r="L91" s="45">
        <f t="shared" si="10"/>
        <v>3.3308815730211494E-2</v>
      </c>
      <c r="M91" s="45">
        <f t="shared" si="10"/>
        <v>4.424876511626219E-2</v>
      </c>
      <c r="N91" s="45">
        <f t="shared" si="10"/>
        <v>-0.12452076074720198</v>
      </c>
      <c r="O91" s="45">
        <f t="shared" si="10"/>
        <v>2.7635518528286163E-2</v>
      </c>
      <c r="P91" s="48"/>
      <c r="T91" s="92">
        <v>2015</v>
      </c>
      <c r="U91" s="94">
        <v>901.64529317999984</v>
      </c>
      <c r="V91" s="94">
        <v>703.59538530999987</v>
      </c>
      <c r="W91" s="94">
        <v>1928.49577198</v>
      </c>
      <c r="X91" s="95">
        <v>2.7635518528286163E-2</v>
      </c>
    </row>
    <row r="92" spans="2:24" x14ac:dyDescent="0.25">
      <c r="B92" s="66"/>
      <c r="C92" s="73" t="s">
        <v>55</v>
      </c>
      <c r="D92" s="74">
        <f>+Áncash!D73+Apurímac!D73+Ayacucho!D73+Huancavelica!D73+Huánuco!D73+Ica!D73+Junín!D73+Pasco!D73</f>
        <v>901.92959707603939</v>
      </c>
      <c r="E92" s="74">
        <f>+Áncash!E73+Apurímac!E73+Ayacucho!E73+Huancavelica!E73+Huánuco!E73+Ica!E73+Junín!E73+Pasco!E73</f>
        <v>751.66601090909694</v>
      </c>
      <c r="F92" s="74">
        <f>+Áncash!F73+Apurímac!F73+Ayacucho!F73+Huancavelica!F73+Huánuco!F73+Ica!F73+Junín!F73+Pasco!F73</f>
        <v>8.1942333701325101</v>
      </c>
      <c r="G92" s="74">
        <f>+Áncash!G73+Apurímac!G73+Ayacucho!G73+Huancavelica!G73+Huánuco!G73+Ica!G73+Junín!G73+Pasco!G73</f>
        <v>283.38993299473117</v>
      </c>
      <c r="H92" s="36">
        <f>+Áncash!H73+Apurímac!H73+Ayacucho!H73+Huancavelica!H73+Huánuco!H73+Ica!H73+Junín!H73+Pasco!H73</f>
        <v>1945.1797743499997</v>
      </c>
      <c r="I92" s="69"/>
      <c r="J92" s="26" t="s">
        <v>55</v>
      </c>
      <c r="K92" s="45">
        <f t="shared" si="11"/>
        <v>3.1531678609098002E-4</v>
      </c>
      <c r="L92" s="45">
        <f t="shared" si="10"/>
        <v>6.8321405459357054E-2</v>
      </c>
      <c r="M92" s="45">
        <f t="shared" si="10"/>
        <v>-1.8729082999630609E-2</v>
      </c>
      <c r="N92" s="45">
        <f t="shared" si="10"/>
        <v>-0.10007647202976022</v>
      </c>
      <c r="O92" s="45">
        <f t="shared" si="10"/>
        <v>8.6513035768132074E-3</v>
      </c>
      <c r="P92" s="48"/>
      <c r="T92" s="97" t="s">
        <v>55</v>
      </c>
      <c r="U92" s="94">
        <v>901.92959707603939</v>
      </c>
      <c r="V92" s="94">
        <v>751.66601090909694</v>
      </c>
      <c r="W92" s="94">
        <v>1945.1797743499997</v>
      </c>
      <c r="X92" s="95">
        <v>8.6513035768132074E-3</v>
      </c>
    </row>
    <row r="93" spans="2:24" x14ac:dyDescent="0.25">
      <c r="B93" s="66"/>
      <c r="C93" s="70" t="s">
        <v>57</v>
      </c>
      <c r="D93" s="75"/>
      <c r="E93" s="70"/>
      <c r="F93" s="70"/>
      <c r="G93" s="70"/>
      <c r="H93" s="76"/>
      <c r="I93" s="11"/>
      <c r="J93" s="11"/>
      <c r="K93" s="11"/>
      <c r="L93" s="11"/>
      <c r="M93" s="11"/>
      <c r="N93" s="11"/>
      <c r="O93" s="11"/>
      <c r="P93" s="48"/>
    </row>
    <row r="94" spans="2:24" x14ac:dyDescent="0.25">
      <c r="B94" s="67"/>
      <c r="C94" s="120" t="s">
        <v>56</v>
      </c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48"/>
    </row>
    <row r="95" spans="2:24" x14ac:dyDescent="0.25">
      <c r="B95" s="68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49"/>
    </row>
    <row r="96" spans="2:24" x14ac:dyDescent="0.25">
      <c r="B96" s="53"/>
      <c r="C96" s="53"/>
    </row>
    <row r="97" spans="2:16" x14ac:dyDescent="0.25">
      <c r="B97" s="53"/>
      <c r="C97" s="53"/>
    </row>
    <row r="98" spans="2:16" x14ac:dyDescent="0.25">
      <c r="B98" s="31" t="s">
        <v>88</v>
      </c>
      <c r="C98" s="12"/>
      <c r="D98" s="12"/>
      <c r="E98" s="12"/>
      <c r="F98" s="12"/>
      <c r="G98" s="13"/>
      <c r="H98" s="13"/>
      <c r="I98" s="13"/>
      <c r="J98" s="13"/>
      <c r="K98" s="13"/>
      <c r="L98" s="13"/>
      <c r="M98" s="13"/>
      <c r="N98" s="13"/>
      <c r="O98" s="13"/>
      <c r="P98" s="47"/>
    </row>
    <row r="99" spans="2:16" x14ac:dyDescent="0.25">
      <c r="B99" s="32"/>
      <c r="C99" s="118" t="s">
        <v>94</v>
      </c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48"/>
    </row>
    <row r="100" spans="2:16" x14ac:dyDescent="0.25">
      <c r="B100" s="33"/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48"/>
    </row>
    <row r="101" spans="2:16" x14ac:dyDescent="0.25">
      <c r="B101" s="33"/>
      <c r="C101" s="11"/>
      <c r="D101" s="11"/>
      <c r="E101" s="11"/>
      <c r="F101" s="11"/>
      <c r="G101" s="130" t="s">
        <v>93</v>
      </c>
      <c r="H101" s="130"/>
      <c r="I101" s="130"/>
      <c r="J101" s="130"/>
      <c r="K101" s="130"/>
      <c r="L101" s="11"/>
      <c r="M101" s="11"/>
      <c r="N101" s="11"/>
      <c r="O101" s="11"/>
      <c r="P101" s="48"/>
    </row>
    <row r="102" spans="2:16" x14ac:dyDescent="0.25">
      <c r="B102" s="33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48"/>
    </row>
    <row r="103" spans="2:16" x14ac:dyDescent="0.25">
      <c r="B103" s="33"/>
      <c r="C103" s="11"/>
      <c r="D103" s="11"/>
      <c r="E103" s="11"/>
      <c r="F103" s="11"/>
      <c r="G103" s="11"/>
      <c r="H103" s="104" t="s">
        <v>89</v>
      </c>
      <c r="I103" s="104" t="s">
        <v>91</v>
      </c>
      <c r="J103" s="104" t="s">
        <v>40</v>
      </c>
      <c r="K103" s="11"/>
      <c r="L103" s="11"/>
      <c r="M103" s="11"/>
      <c r="N103" s="11"/>
      <c r="O103" s="11"/>
      <c r="P103" s="48"/>
    </row>
    <row r="104" spans="2:16" x14ac:dyDescent="0.25">
      <c r="B104" s="33"/>
      <c r="C104" s="11"/>
      <c r="D104" s="11"/>
      <c r="E104" s="11"/>
      <c r="F104" s="11"/>
      <c r="G104" s="11"/>
      <c r="H104" s="81" t="s">
        <v>30</v>
      </c>
      <c r="I104" s="36">
        <v>274.51900000000001</v>
      </c>
      <c r="J104" s="45">
        <f>+I104/$I$112</f>
        <v>0.24775434577975847</v>
      </c>
      <c r="K104" s="11"/>
      <c r="L104" s="11"/>
      <c r="M104" s="11"/>
      <c r="N104" s="11"/>
      <c r="O104" s="11"/>
      <c r="P104" s="48"/>
    </row>
    <row r="105" spans="2:16" x14ac:dyDescent="0.25">
      <c r="B105" s="33"/>
      <c r="C105" s="11"/>
      <c r="D105" s="11"/>
      <c r="E105" s="11"/>
      <c r="F105" s="11"/>
      <c r="G105" s="11"/>
      <c r="H105" s="81" t="s">
        <v>24</v>
      </c>
      <c r="I105" s="36">
        <v>222.09399999999999</v>
      </c>
      <c r="J105" s="45">
        <f t="shared" ref="J105:J112" si="12">+I105/$I$112</f>
        <v>0.20044060218640486</v>
      </c>
      <c r="K105" s="11"/>
      <c r="L105" s="11"/>
      <c r="M105" s="11"/>
      <c r="N105" s="11"/>
      <c r="O105" s="11"/>
      <c r="P105" s="48"/>
    </row>
    <row r="106" spans="2:16" x14ac:dyDescent="0.25">
      <c r="B106" s="33"/>
      <c r="C106" s="11"/>
      <c r="D106" s="11"/>
      <c r="E106" s="11"/>
      <c r="F106" s="11"/>
      <c r="G106" s="11"/>
      <c r="H106" s="81" t="s">
        <v>29</v>
      </c>
      <c r="I106" s="36">
        <v>200.39599999999999</v>
      </c>
      <c r="J106" s="45">
        <f t="shared" si="12"/>
        <v>0.18085808223430974</v>
      </c>
      <c r="K106" s="11"/>
      <c r="L106" s="11"/>
      <c r="M106" s="11"/>
      <c r="N106" s="11"/>
      <c r="O106" s="11"/>
      <c r="P106" s="48"/>
    </row>
    <row r="107" spans="2:16" x14ac:dyDescent="0.25">
      <c r="B107" s="33"/>
      <c r="C107" s="11"/>
      <c r="D107" s="11"/>
      <c r="E107" s="11"/>
      <c r="F107" s="11"/>
      <c r="G107" s="11"/>
      <c r="H107" s="81" t="s">
        <v>28</v>
      </c>
      <c r="I107" s="36">
        <v>131.19999999999999</v>
      </c>
      <c r="J107" s="45">
        <f t="shared" si="12"/>
        <v>0.11840845320835465</v>
      </c>
      <c r="K107" s="11"/>
      <c r="L107" s="11"/>
      <c r="M107" s="11"/>
      <c r="N107" s="11"/>
      <c r="O107" s="11"/>
      <c r="P107" s="48"/>
    </row>
    <row r="108" spans="2:16" x14ac:dyDescent="0.25">
      <c r="B108" s="33"/>
      <c r="C108" s="11"/>
      <c r="D108" s="11"/>
      <c r="E108" s="11"/>
      <c r="F108" s="11"/>
      <c r="G108" s="11"/>
      <c r="H108" s="81" t="s">
        <v>26</v>
      </c>
      <c r="I108" s="36">
        <v>108.455</v>
      </c>
      <c r="J108" s="45">
        <f t="shared" si="12"/>
        <v>9.7881012139573967E-2</v>
      </c>
      <c r="K108" s="11"/>
      <c r="L108" s="11"/>
      <c r="M108" s="11"/>
      <c r="N108" s="11"/>
      <c r="O108" s="11"/>
      <c r="P108" s="48"/>
    </row>
    <row r="109" spans="2:16" x14ac:dyDescent="0.25">
      <c r="B109" s="33"/>
      <c r="C109" s="11"/>
      <c r="D109" s="11"/>
      <c r="E109" s="11"/>
      <c r="F109" s="11"/>
      <c r="G109" s="11"/>
      <c r="H109" s="81" t="s">
        <v>25</v>
      </c>
      <c r="I109" s="36">
        <v>69.625</v>
      </c>
      <c r="J109" s="45">
        <f t="shared" si="12"/>
        <v>6.2836803007863512E-2</v>
      </c>
      <c r="K109" s="11"/>
      <c r="L109" s="11"/>
      <c r="M109" s="11"/>
      <c r="N109" s="11"/>
      <c r="O109" s="11"/>
      <c r="P109" s="48"/>
    </row>
    <row r="110" spans="2:16" x14ac:dyDescent="0.25">
      <c r="B110" s="33"/>
      <c r="C110" s="11"/>
      <c r="D110" s="11"/>
      <c r="E110" s="11"/>
      <c r="F110" s="11"/>
      <c r="G110" s="11"/>
      <c r="H110" s="81" t="s">
        <v>31</v>
      </c>
      <c r="I110" s="36">
        <v>51.034999999999997</v>
      </c>
      <c r="J110" s="45">
        <f t="shared" si="12"/>
        <v>4.6059263791832158E-2</v>
      </c>
      <c r="K110" s="11"/>
      <c r="L110" s="11"/>
      <c r="M110" s="11"/>
      <c r="N110" s="11"/>
      <c r="O110" s="11"/>
      <c r="P110" s="48"/>
    </row>
    <row r="111" spans="2:16" x14ac:dyDescent="0.25">
      <c r="B111" s="33"/>
      <c r="C111" s="11"/>
      <c r="D111" s="11"/>
      <c r="E111" s="11"/>
      <c r="F111" s="11"/>
      <c r="G111" s="11"/>
      <c r="H111" s="81" t="s">
        <v>27</v>
      </c>
      <c r="I111" s="36">
        <v>50.704999999999998</v>
      </c>
      <c r="J111" s="45">
        <f t="shared" si="12"/>
        <v>4.576143765190261E-2</v>
      </c>
      <c r="K111" s="11"/>
      <c r="L111" s="11"/>
      <c r="M111" s="11"/>
      <c r="N111" s="11"/>
      <c r="O111" s="11"/>
      <c r="P111" s="48"/>
    </row>
    <row r="112" spans="2:16" x14ac:dyDescent="0.25">
      <c r="B112" s="33"/>
      <c r="C112" s="11"/>
      <c r="D112" s="11"/>
      <c r="E112" s="11"/>
      <c r="F112" s="11"/>
      <c r="G112" s="11"/>
      <c r="H112" s="105" t="s">
        <v>71</v>
      </c>
      <c r="I112" s="113">
        <f>SUM(I104:I111)</f>
        <v>1108.029</v>
      </c>
      <c r="J112" s="106">
        <f t="shared" si="12"/>
        <v>1</v>
      </c>
      <c r="K112" s="11"/>
      <c r="L112" s="11"/>
      <c r="M112" s="11"/>
      <c r="N112" s="11"/>
      <c r="O112" s="11"/>
      <c r="P112" s="48"/>
    </row>
    <row r="113" spans="2:16" x14ac:dyDescent="0.25">
      <c r="B113" s="33"/>
      <c r="C113" s="11"/>
      <c r="D113" s="11"/>
      <c r="E113" s="11"/>
      <c r="F113" s="11"/>
      <c r="G113" s="11"/>
      <c r="H113" s="69"/>
      <c r="I113" s="69"/>
      <c r="J113" s="69"/>
      <c r="K113" s="11"/>
      <c r="L113" s="11"/>
      <c r="M113" s="11"/>
      <c r="N113" s="11"/>
      <c r="O113" s="11"/>
      <c r="P113" s="48"/>
    </row>
    <row r="114" spans="2:16" x14ac:dyDescent="0.25">
      <c r="B114" s="33"/>
      <c r="C114" s="11"/>
      <c r="D114" s="11"/>
      <c r="E114" s="11"/>
      <c r="F114" s="11"/>
      <c r="G114" s="11"/>
      <c r="H114" s="102" t="s">
        <v>92</v>
      </c>
      <c r="I114" s="103"/>
      <c r="J114" s="101">
        <v>8188.6950000000024</v>
      </c>
      <c r="K114" s="11"/>
      <c r="L114" s="11"/>
      <c r="M114" s="11"/>
      <c r="N114" s="11"/>
      <c r="O114" s="11"/>
      <c r="P114" s="48"/>
    </row>
    <row r="115" spans="2:16" x14ac:dyDescent="0.25">
      <c r="B115" s="33"/>
      <c r="C115" s="11"/>
      <c r="D115" s="11"/>
      <c r="E115" s="11"/>
      <c r="F115" s="11"/>
      <c r="G115" s="11"/>
      <c r="H115" s="102" t="s">
        <v>90</v>
      </c>
      <c r="I115" s="103"/>
      <c r="J115" s="45">
        <f>+I112/J114</f>
        <v>0.13531203689965246</v>
      </c>
      <c r="K115" s="11"/>
      <c r="L115" s="11"/>
      <c r="M115" s="11"/>
      <c r="N115" s="11"/>
      <c r="O115" s="11"/>
      <c r="P115" s="48"/>
    </row>
    <row r="116" spans="2:16" x14ac:dyDescent="0.25">
      <c r="B116" s="3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48"/>
    </row>
    <row r="117" spans="2:16" x14ac:dyDescent="0.25">
      <c r="B117" s="22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49"/>
    </row>
  </sheetData>
  <sortState ref="H104:I111">
    <sortCondition descending="1" ref="I104:I111"/>
  </sortState>
  <mergeCells count="56">
    <mergeCell ref="G101:K101"/>
    <mergeCell ref="F22:L22"/>
    <mergeCell ref="E38:G38"/>
    <mergeCell ref="B1:P1"/>
    <mergeCell ref="C27:O28"/>
    <mergeCell ref="E29:M29"/>
    <mergeCell ref="E30:M30"/>
    <mergeCell ref="E31:G32"/>
    <mergeCell ref="H31:I31"/>
    <mergeCell ref="J31:K31"/>
    <mergeCell ref="L31:M31"/>
    <mergeCell ref="C7:O8"/>
    <mergeCell ref="G11:H11"/>
    <mergeCell ref="I11:J11"/>
    <mergeCell ref="K11:L11"/>
    <mergeCell ref="F11:F12"/>
    <mergeCell ref="E33:G33"/>
    <mergeCell ref="E34:G34"/>
    <mergeCell ref="E35:G35"/>
    <mergeCell ref="E36:G36"/>
    <mergeCell ref="E37:G37"/>
    <mergeCell ref="E54:G54"/>
    <mergeCell ref="E39:G39"/>
    <mergeCell ref="E40:G40"/>
    <mergeCell ref="E42:M42"/>
    <mergeCell ref="C47:O48"/>
    <mergeCell ref="E49:M49"/>
    <mergeCell ref="E50:M50"/>
    <mergeCell ref="E51:G52"/>
    <mergeCell ref="H51:I51"/>
    <mergeCell ref="J51:K51"/>
    <mergeCell ref="L51:M51"/>
    <mergeCell ref="E53:G53"/>
    <mergeCell ref="E66:G66"/>
    <mergeCell ref="E55:G55"/>
    <mergeCell ref="E56:G56"/>
    <mergeCell ref="E57:G57"/>
    <mergeCell ref="E58:G58"/>
    <mergeCell ref="E59:G59"/>
    <mergeCell ref="E60:G60"/>
    <mergeCell ref="E61:G61"/>
    <mergeCell ref="E62:G62"/>
    <mergeCell ref="E63:G63"/>
    <mergeCell ref="E64:G64"/>
    <mergeCell ref="E65:G65"/>
    <mergeCell ref="C99:O100"/>
    <mergeCell ref="C78:H78"/>
    <mergeCell ref="J78:O78"/>
    <mergeCell ref="C94:O94"/>
    <mergeCell ref="E67:G67"/>
    <mergeCell ref="E68:G68"/>
    <mergeCell ref="E69:G69"/>
    <mergeCell ref="E70:M70"/>
    <mergeCell ref="C75:O76"/>
    <mergeCell ref="C77:H77"/>
    <mergeCell ref="J77:O77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X78"/>
  <sheetViews>
    <sheetView zoomScaleNormal="100" workbookViewId="0">
      <selection activeCell="M18" sqref="M18"/>
    </sheetView>
  </sheetViews>
  <sheetFormatPr baseColWidth="10" defaultColWidth="0" defaultRowHeight="15" x14ac:dyDescent="0.25"/>
  <cols>
    <col min="1" max="1" width="10.7109375" style="2" customWidth="1"/>
    <col min="2" max="16" width="10.85546875" style="2" customWidth="1"/>
    <col min="17" max="17" width="10.7109375" style="2" customWidth="1"/>
    <col min="18" max="18" width="10.7109375" style="2" hidden="1" customWidth="1"/>
    <col min="19" max="24" width="12.7109375" style="2" hidden="1" customWidth="1"/>
    <col min="25" max="16384" width="11.42578125" style="2" hidden="1"/>
  </cols>
  <sheetData>
    <row r="1" spans="2:24" s="1" customFormat="1" ht="27" customHeight="1" x14ac:dyDescent="0.25">
      <c r="B1" s="141" t="s">
        <v>33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</row>
    <row r="2" spans="2:24" x14ac:dyDescent="0.25">
      <c r="B2" s="24" t="str">
        <f>+B7</f>
        <v>1. Recaudación Tributos Internos</v>
      </c>
      <c r="C2" s="46"/>
      <c r="D2" s="46"/>
      <c r="E2" s="46"/>
      <c r="F2" s="46"/>
      <c r="G2" s="46"/>
      <c r="H2" s="46"/>
      <c r="I2" s="14"/>
      <c r="J2" s="24" t="str">
        <f>+B55</f>
        <v>3. Ingresos Tributarios recaudados por la SUNAT, 2004-2016</v>
      </c>
      <c r="K2" s="14"/>
      <c r="L2" s="46"/>
      <c r="M2" s="17"/>
      <c r="N2" s="17"/>
      <c r="O2" s="17"/>
      <c r="P2" s="17"/>
    </row>
    <row r="3" spans="2:24" x14ac:dyDescent="0.25">
      <c r="B3" s="24" t="str">
        <f>+B27</f>
        <v>2. Recaudación Tributos Internos - Detalle de cargas Tributarias</v>
      </c>
      <c r="C3" s="15"/>
      <c r="D3" s="15"/>
      <c r="E3" s="15"/>
      <c r="F3" s="14"/>
      <c r="G3" s="14"/>
      <c r="H3" s="16"/>
      <c r="I3" s="14"/>
      <c r="J3" s="14"/>
      <c r="K3" s="14"/>
      <c r="L3" s="17"/>
      <c r="M3" s="17"/>
      <c r="N3" s="17"/>
      <c r="O3" s="17"/>
      <c r="P3" s="17"/>
    </row>
    <row r="4" spans="2:24" ht="11.25" customHeight="1" x14ac:dyDescent="0.25">
      <c r="B4" s="18"/>
      <c r="C4" s="19"/>
      <c r="D4" s="19"/>
      <c r="E4" s="19"/>
      <c r="F4" s="18"/>
      <c r="G4" s="20"/>
      <c r="H4" s="20"/>
      <c r="I4" s="21"/>
      <c r="J4" s="21"/>
      <c r="K4" s="21"/>
      <c r="L4" s="21"/>
      <c r="M4" s="21"/>
      <c r="N4" s="21"/>
      <c r="O4" s="21"/>
      <c r="P4" s="21"/>
    </row>
    <row r="5" spans="2:24" x14ac:dyDescent="0.25">
      <c r="B5" s="7"/>
      <c r="C5" s="9"/>
      <c r="D5" s="9"/>
      <c r="E5" s="9"/>
      <c r="F5" s="9"/>
      <c r="G5" s="6"/>
      <c r="H5" s="6"/>
    </row>
    <row r="6" spans="2:24" x14ac:dyDescent="0.25">
      <c r="B6" s="7"/>
      <c r="C6" s="9"/>
      <c r="D6" s="9"/>
      <c r="E6" s="9"/>
      <c r="F6" s="9"/>
      <c r="G6" s="6"/>
      <c r="H6" s="6"/>
    </row>
    <row r="7" spans="2:24" x14ac:dyDescent="0.25">
      <c r="B7" s="31" t="s">
        <v>34</v>
      </c>
      <c r="C7" s="12"/>
      <c r="D7" s="12"/>
      <c r="E7" s="12"/>
      <c r="F7" s="12"/>
      <c r="G7" s="13"/>
      <c r="H7" s="13"/>
      <c r="I7" s="13"/>
      <c r="J7" s="13"/>
      <c r="K7" s="13"/>
      <c r="L7" s="13"/>
      <c r="M7" s="13"/>
      <c r="N7" s="13"/>
      <c r="O7" s="13"/>
      <c r="P7" s="47"/>
    </row>
    <row r="8" spans="2:24" x14ac:dyDescent="0.25">
      <c r="B8" s="32"/>
      <c r="C8" s="118" t="str">
        <f>+CONCATENATE("Entre enero y noviembre del 2016 en la región se ha logrado recaudar S/ ", FIXED(H21,1)," millones por tributos internos, cifra inferior en ",FIXED(100*M21,1),"% respecto a lo recaudado en el mismo periodo del 2015. Es así que se recaudaron S/ ",FIXED(H14,1)," millones por Impuesto a la Renta, S/ ", FIXED(H17,1)," millones por Impuesto a la producción y el Consumo y solo S/ ",FIXED(H20,1)," millones por otros conceptos.")</f>
        <v>Entre enero y noviembre del 2016 en la región se ha logrado recaudar S/ 320.2 millones por tributos internos, cifra inferior en -1.7% respecto a lo recaudado en el mismo periodo del 2015. Es así que se recaudaron S/ 112.6 millones por Impuesto a la Renta, S/ 159.4 millones por Impuesto a la producción y el Consumo y solo S/ 48.3 millones por otros conceptos.</v>
      </c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48"/>
      <c r="S8" s="3"/>
      <c r="T8" s="3"/>
      <c r="U8" s="3"/>
      <c r="V8" s="3"/>
      <c r="W8" s="3"/>
      <c r="X8" s="3"/>
    </row>
    <row r="9" spans="2:24" x14ac:dyDescent="0.25">
      <c r="B9" s="33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48"/>
      <c r="R9" s="4"/>
      <c r="S9" s="3"/>
      <c r="T9" s="3"/>
      <c r="U9" s="3"/>
      <c r="V9" s="3"/>
      <c r="W9" s="3"/>
      <c r="X9" s="3"/>
    </row>
    <row r="10" spans="2:24" x14ac:dyDescent="0.25">
      <c r="B10" s="33"/>
      <c r="C10" s="11"/>
      <c r="D10" s="11"/>
      <c r="E10" s="129" t="s">
        <v>45</v>
      </c>
      <c r="F10" s="129"/>
      <c r="G10" s="129"/>
      <c r="H10" s="129"/>
      <c r="I10" s="129"/>
      <c r="J10" s="129"/>
      <c r="K10" s="129"/>
      <c r="L10" s="129"/>
      <c r="M10" s="129"/>
      <c r="N10" s="11"/>
      <c r="O10" s="11"/>
      <c r="P10" s="48"/>
    </row>
    <row r="11" spans="2:24" ht="15" customHeight="1" x14ac:dyDescent="0.25">
      <c r="B11" s="33"/>
      <c r="C11" s="11"/>
      <c r="D11" s="11"/>
      <c r="E11" s="130"/>
      <c r="F11" s="130"/>
      <c r="G11" s="130"/>
      <c r="H11" s="130"/>
      <c r="I11" s="130"/>
      <c r="J11" s="130"/>
      <c r="K11" s="130"/>
      <c r="L11" s="130"/>
      <c r="M11" s="130"/>
      <c r="N11" s="11"/>
      <c r="O11" s="11"/>
      <c r="P11" s="48"/>
    </row>
    <row r="12" spans="2:24" x14ac:dyDescent="0.25">
      <c r="B12" s="33"/>
      <c r="C12" s="11"/>
      <c r="D12" s="11"/>
      <c r="E12" s="131" t="s">
        <v>46</v>
      </c>
      <c r="F12" s="132"/>
      <c r="G12" s="133"/>
      <c r="H12" s="137" t="s">
        <v>37</v>
      </c>
      <c r="I12" s="137"/>
      <c r="J12" s="137" t="s">
        <v>38</v>
      </c>
      <c r="K12" s="137"/>
      <c r="L12" s="138" t="s">
        <v>42</v>
      </c>
      <c r="M12" s="138"/>
      <c r="N12" s="11"/>
      <c r="O12" s="11"/>
      <c r="P12" s="48"/>
    </row>
    <row r="13" spans="2:24" x14ac:dyDescent="0.25">
      <c r="B13" s="33"/>
      <c r="C13" s="11"/>
      <c r="D13" s="11"/>
      <c r="E13" s="142"/>
      <c r="F13" s="143"/>
      <c r="G13" s="144"/>
      <c r="H13" s="29" t="s">
        <v>20</v>
      </c>
      <c r="I13" s="29" t="s">
        <v>40</v>
      </c>
      <c r="J13" s="29" t="s">
        <v>20</v>
      </c>
      <c r="K13" s="29" t="s">
        <v>40</v>
      </c>
      <c r="L13" s="29" t="s">
        <v>20</v>
      </c>
      <c r="M13" s="29" t="s">
        <v>41</v>
      </c>
      <c r="N13" s="11"/>
      <c r="O13" s="11"/>
      <c r="P13" s="48"/>
    </row>
    <row r="14" spans="2:24" x14ac:dyDescent="0.25">
      <c r="B14" s="33"/>
      <c r="C14" s="11"/>
      <c r="D14" s="11"/>
      <c r="E14" s="125" t="s">
        <v>0</v>
      </c>
      <c r="F14" s="125"/>
      <c r="G14" s="125"/>
      <c r="H14" s="35">
        <v>112.5890146</v>
      </c>
      <c r="I14" s="30">
        <f>+H14/H$21</f>
        <v>0.35162158383084385</v>
      </c>
      <c r="J14" s="35">
        <v>116.27950792999995</v>
      </c>
      <c r="K14" s="30">
        <f>+J14/J$21</f>
        <v>0.35710904960811973</v>
      </c>
      <c r="L14" s="38">
        <f>+H14-J14</f>
        <v>-3.6904933299999527</v>
      </c>
      <c r="M14" s="30">
        <f>+H14/J14-1</f>
        <v>-3.1738123042467814E-2</v>
      </c>
      <c r="N14" s="11"/>
      <c r="O14" s="11"/>
      <c r="P14" s="48"/>
    </row>
    <row r="15" spans="2:24" x14ac:dyDescent="0.25">
      <c r="B15" s="33"/>
      <c r="C15" s="11"/>
      <c r="D15" s="11"/>
      <c r="E15" s="139" t="s">
        <v>35</v>
      </c>
      <c r="F15" s="139"/>
      <c r="G15" s="139"/>
      <c r="H15" s="36">
        <v>53.906679789999984</v>
      </c>
      <c r="I15" s="45">
        <f t="shared" ref="I15:K21" si="0">+H15/H$21</f>
        <v>0.16835347741663187</v>
      </c>
      <c r="J15" s="36">
        <v>55.214376329999958</v>
      </c>
      <c r="K15" s="45">
        <f t="shared" si="0"/>
        <v>0.16957032074629416</v>
      </c>
      <c r="L15" s="36">
        <f t="shared" ref="L15:L21" si="1">+H15-J15</f>
        <v>-1.3076965399999736</v>
      </c>
      <c r="M15" s="45">
        <f t="shared" ref="M15:M21" si="2">+H15/J15-1</f>
        <v>-2.3683986434696935E-2</v>
      </c>
      <c r="N15" s="11"/>
      <c r="O15" s="11"/>
      <c r="P15" s="48"/>
    </row>
    <row r="16" spans="2:24" x14ac:dyDescent="0.25">
      <c r="B16" s="33"/>
      <c r="C16" s="11"/>
      <c r="D16" s="11"/>
      <c r="E16" s="139" t="s">
        <v>36</v>
      </c>
      <c r="F16" s="139"/>
      <c r="G16" s="139"/>
      <c r="H16" s="36">
        <v>27.033128710000003</v>
      </c>
      <c r="I16" s="45">
        <f t="shared" si="0"/>
        <v>8.4425923494255872E-2</v>
      </c>
      <c r="J16" s="36">
        <v>27.398289409999997</v>
      </c>
      <c r="K16" s="45">
        <f t="shared" si="0"/>
        <v>8.4143605922234965E-2</v>
      </c>
      <c r="L16" s="36">
        <f t="shared" si="1"/>
        <v>-0.36516069999999345</v>
      </c>
      <c r="M16" s="45">
        <f t="shared" si="2"/>
        <v>-1.3327864909212672E-2</v>
      </c>
      <c r="N16" s="11"/>
      <c r="O16" s="11"/>
      <c r="P16" s="48"/>
    </row>
    <row r="17" spans="2:16" x14ac:dyDescent="0.25">
      <c r="B17" s="33"/>
      <c r="C17" s="11"/>
      <c r="D17" s="11"/>
      <c r="E17" s="125" t="s">
        <v>44</v>
      </c>
      <c r="F17" s="125"/>
      <c r="G17" s="125"/>
      <c r="H17" s="35">
        <v>159.35295653999995</v>
      </c>
      <c r="I17" s="30">
        <f t="shared" si="0"/>
        <v>0.49766790450906395</v>
      </c>
      <c r="J17" s="35">
        <v>154.35890192000002</v>
      </c>
      <c r="K17" s="30">
        <f t="shared" si="0"/>
        <v>0.47405567622790512</v>
      </c>
      <c r="L17" s="38">
        <f t="shared" si="1"/>
        <v>4.9940546199999289</v>
      </c>
      <c r="M17" s="30">
        <f t="shared" si="2"/>
        <v>3.2353525179831921E-2</v>
      </c>
      <c r="N17" s="11"/>
      <c r="O17" s="11"/>
      <c r="P17" s="48"/>
    </row>
    <row r="18" spans="2:16" x14ac:dyDescent="0.25">
      <c r="B18" s="33"/>
      <c r="C18" s="11"/>
      <c r="D18" s="11"/>
      <c r="E18" s="139" t="s">
        <v>10</v>
      </c>
      <c r="F18" s="139"/>
      <c r="G18" s="139"/>
      <c r="H18" s="37">
        <v>159.23185453999994</v>
      </c>
      <c r="I18" s="25">
        <f t="shared" si="0"/>
        <v>0.49728969641126358</v>
      </c>
      <c r="J18" s="37">
        <v>154.30107290000001</v>
      </c>
      <c r="K18" s="25">
        <f t="shared" si="0"/>
        <v>0.47387807600633891</v>
      </c>
      <c r="L18" s="39">
        <f t="shared" si="1"/>
        <v>4.9307816399999354</v>
      </c>
      <c r="M18" s="25">
        <f t="shared" si="2"/>
        <v>3.1955588819498892E-2</v>
      </c>
      <c r="N18" s="11"/>
      <c r="O18" s="11"/>
      <c r="P18" s="48"/>
    </row>
    <row r="19" spans="2:16" x14ac:dyDescent="0.25">
      <c r="B19" s="33"/>
      <c r="C19" s="11"/>
      <c r="D19" s="11"/>
      <c r="E19" s="139" t="s">
        <v>11</v>
      </c>
      <c r="F19" s="139"/>
      <c r="G19" s="139"/>
      <c r="H19" s="37">
        <v>0.121102</v>
      </c>
      <c r="I19" s="25">
        <f t="shared" si="0"/>
        <v>3.7820809780035906E-4</v>
      </c>
      <c r="J19" s="37">
        <v>5.7829020000000009E-2</v>
      </c>
      <c r="K19" s="25">
        <f t="shared" si="0"/>
        <v>1.7760022156613337E-4</v>
      </c>
      <c r="L19" s="39">
        <f t="shared" si="1"/>
        <v>6.3272979999999993E-2</v>
      </c>
      <c r="M19" s="25">
        <f t="shared" si="2"/>
        <v>1.0941388942783394</v>
      </c>
      <c r="N19" s="11"/>
      <c r="O19" s="11"/>
      <c r="P19" s="48"/>
    </row>
    <row r="20" spans="2:16" x14ac:dyDescent="0.25">
      <c r="B20" s="33"/>
      <c r="C20" s="11"/>
      <c r="D20" s="11"/>
      <c r="E20" s="125" t="s">
        <v>12</v>
      </c>
      <c r="F20" s="125"/>
      <c r="G20" s="125"/>
      <c r="H20" s="35">
        <v>48.257413020000008</v>
      </c>
      <c r="I20" s="30">
        <f t="shared" si="0"/>
        <v>0.15071051166009217</v>
      </c>
      <c r="J20" s="35">
        <v>54.975035280000014</v>
      </c>
      <c r="K20" s="30">
        <f t="shared" si="0"/>
        <v>0.16883527416397509</v>
      </c>
      <c r="L20" s="38">
        <f t="shared" si="1"/>
        <v>-6.717622260000006</v>
      </c>
      <c r="M20" s="30">
        <f t="shared" si="2"/>
        <v>-0.12219405091394064</v>
      </c>
      <c r="N20" s="11"/>
      <c r="O20" s="11"/>
      <c r="P20" s="48"/>
    </row>
    <row r="21" spans="2:16" x14ac:dyDescent="0.25">
      <c r="B21" s="33"/>
      <c r="C21" s="11"/>
      <c r="D21" s="11"/>
      <c r="E21" s="126" t="s">
        <v>16</v>
      </c>
      <c r="F21" s="127"/>
      <c r="G21" s="128"/>
      <c r="H21" s="60">
        <v>320.19938415999997</v>
      </c>
      <c r="I21" s="27">
        <f t="shared" si="0"/>
        <v>1</v>
      </c>
      <c r="J21" s="60">
        <v>325.61344513</v>
      </c>
      <c r="K21" s="27">
        <f t="shared" si="0"/>
        <v>1</v>
      </c>
      <c r="L21" s="61">
        <f t="shared" si="1"/>
        <v>-5.4140609700000368</v>
      </c>
      <c r="M21" s="27">
        <f t="shared" si="2"/>
        <v>-1.6627264785821438E-2</v>
      </c>
      <c r="N21" s="11"/>
      <c r="O21" s="11"/>
      <c r="P21" s="48"/>
    </row>
    <row r="22" spans="2:16" x14ac:dyDescent="0.25">
      <c r="B22" s="33"/>
      <c r="C22" s="11"/>
      <c r="D22" s="11"/>
      <c r="E22" s="44" t="s">
        <v>47</v>
      </c>
      <c r="F22" s="40"/>
      <c r="G22" s="40"/>
      <c r="H22" s="41"/>
      <c r="I22" s="42"/>
      <c r="J22" s="41"/>
      <c r="K22" s="42"/>
      <c r="L22" s="43"/>
      <c r="M22" s="42"/>
      <c r="N22" s="11"/>
      <c r="O22" s="11"/>
      <c r="P22" s="48"/>
    </row>
    <row r="23" spans="2:16" x14ac:dyDescent="0.25">
      <c r="B23" s="33"/>
      <c r="C23" s="11"/>
      <c r="D23" s="11"/>
      <c r="E23" s="120" t="s">
        <v>43</v>
      </c>
      <c r="F23" s="120"/>
      <c r="G23" s="120"/>
      <c r="H23" s="120"/>
      <c r="I23" s="120"/>
      <c r="J23" s="120"/>
      <c r="K23" s="120"/>
      <c r="L23" s="120"/>
      <c r="M23" s="120"/>
      <c r="N23" s="11"/>
      <c r="O23" s="11"/>
      <c r="P23" s="48"/>
    </row>
    <row r="24" spans="2:16" x14ac:dyDescent="0.25">
      <c r="B24" s="22"/>
      <c r="C24" s="23"/>
      <c r="D24" s="23"/>
      <c r="E24" s="23"/>
      <c r="F24" s="34"/>
      <c r="G24" s="34"/>
      <c r="H24" s="34"/>
      <c r="I24" s="34"/>
      <c r="J24" s="34"/>
      <c r="K24" s="34"/>
      <c r="L24" s="23"/>
      <c r="M24" s="23"/>
      <c r="N24" s="23"/>
      <c r="O24" s="23"/>
      <c r="P24" s="49"/>
    </row>
    <row r="25" spans="2:16" x14ac:dyDescent="0.25">
      <c r="F25" s="8"/>
      <c r="G25" s="8"/>
      <c r="H25" s="8"/>
      <c r="I25" s="8"/>
      <c r="J25" s="8"/>
      <c r="K25" s="8"/>
    </row>
    <row r="27" spans="2:16" x14ac:dyDescent="0.25">
      <c r="B27" s="31" t="s">
        <v>48</v>
      </c>
      <c r="C27" s="12"/>
      <c r="D27" s="12"/>
      <c r="E27" s="12"/>
      <c r="F27" s="12"/>
      <c r="G27" s="13"/>
      <c r="H27" s="13"/>
      <c r="I27" s="13"/>
      <c r="J27" s="13"/>
      <c r="K27" s="13"/>
      <c r="L27" s="13"/>
      <c r="M27" s="13"/>
      <c r="N27" s="13"/>
      <c r="O27" s="13"/>
      <c r="P27" s="47"/>
    </row>
    <row r="28" spans="2:16" x14ac:dyDescent="0.25">
      <c r="B28" s="32"/>
      <c r="C28" s="118" t="str">
        <f>+CONCATENATE("Durante el periodo de referencia del 2016 los impuestos a la producción y consumo representaron  ",FIXED(I44*100,1),"% del total recaudado, casi en su totalidad por el Impuesto General a las Ventas (IGV). Mientras que el Impuesto a la Renta de Tercera Categoría Alcanzó una participación de ",FIXED(I37*100,1),"% y el Impuesto de Quinta Categoría de ",FIXED(I39*100,1),"%, entre las principales.")</f>
        <v>Durante el periodo de referencia del 2016 los impuestos a la producción y consumo representaron  49.8% del total recaudado, casi en su totalidad por el Impuesto General a las Ventas (IGV). Mientras que el Impuesto a la Renta de Tercera Categoría Alcanzó una participación de 16.8% y el Impuesto de Quinta Categoría de 8.4%, entre las principales.</v>
      </c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48"/>
    </row>
    <row r="29" spans="2:16" x14ac:dyDescent="0.25">
      <c r="B29" s="33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48"/>
    </row>
    <row r="30" spans="2:16" x14ac:dyDescent="0.25">
      <c r="B30" s="33"/>
      <c r="C30" s="11"/>
      <c r="D30" s="11"/>
      <c r="E30" s="129" t="s">
        <v>45</v>
      </c>
      <c r="F30" s="129"/>
      <c r="G30" s="129"/>
      <c r="H30" s="129"/>
      <c r="I30" s="129"/>
      <c r="J30" s="129"/>
      <c r="K30" s="129"/>
      <c r="L30" s="129"/>
      <c r="M30" s="129"/>
      <c r="N30" s="11"/>
      <c r="O30" s="11"/>
      <c r="P30" s="48"/>
    </row>
    <row r="31" spans="2:16" x14ac:dyDescent="0.25">
      <c r="B31" s="33"/>
      <c r="C31" s="11"/>
      <c r="D31" s="11"/>
      <c r="E31" s="130"/>
      <c r="F31" s="130"/>
      <c r="G31" s="130"/>
      <c r="H31" s="130"/>
      <c r="I31" s="130"/>
      <c r="J31" s="130"/>
      <c r="K31" s="130"/>
      <c r="L31" s="130"/>
      <c r="M31" s="130"/>
      <c r="N31" s="11"/>
      <c r="O31" s="11"/>
      <c r="P31" s="48"/>
    </row>
    <row r="32" spans="2:16" x14ac:dyDescent="0.25">
      <c r="B32" s="33"/>
      <c r="C32" s="11"/>
      <c r="D32" s="11"/>
      <c r="E32" s="131" t="s">
        <v>21</v>
      </c>
      <c r="F32" s="132"/>
      <c r="G32" s="133"/>
      <c r="H32" s="137" t="s">
        <v>37</v>
      </c>
      <c r="I32" s="137"/>
      <c r="J32" s="137" t="s">
        <v>38</v>
      </c>
      <c r="K32" s="137"/>
      <c r="L32" s="138" t="s">
        <v>42</v>
      </c>
      <c r="M32" s="138"/>
      <c r="N32" s="11"/>
      <c r="O32" s="11"/>
      <c r="P32" s="48"/>
    </row>
    <row r="33" spans="2:16" x14ac:dyDescent="0.25">
      <c r="B33" s="33"/>
      <c r="C33" s="11"/>
      <c r="D33" s="11"/>
      <c r="E33" s="134"/>
      <c r="F33" s="135"/>
      <c r="G33" s="136"/>
      <c r="H33" s="50" t="s">
        <v>20</v>
      </c>
      <c r="I33" s="50" t="s">
        <v>40</v>
      </c>
      <c r="J33" s="50" t="s">
        <v>20</v>
      </c>
      <c r="K33" s="50" t="s">
        <v>40</v>
      </c>
      <c r="L33" s="50" t="s">
        <v>20</v>
      </c>
      <c r="M33" s="50" t="s">
        <v>41</v>
      </c>
      <c r="N33" s="11"/>
      <c r="O33" s="11"/>
      <c r="P33" s="48"/>
    </row>
    <row r="34" spans="2:16" x14ac:dyDescent="0.25">
      <c r="B34" s="33"/>
      <c r="C34" s="51"/>
      <c r="D34" s="52"/>
      <c r="E34" s="124" t="s">
        <v>0</v>
      </c>
      <c r="F34" s="124"/>
      <c r="G34" s="124"/>
      <c r="H34" s="59">
        <v>112.5890146</v>
      </c>
      <c r="I34" s="57">
        <f>+H34/H$50</f>
        <v>0.35162158383084385</v>
      </c>
      <c r="J34" s="59">
        <v>116.27950792999995</v>
      </c>
      <c r="K34" s="57">
        <f>+J34/J$50</f>
        <v>0.35710904960811984</v>
      </c>
      <c r="L34" s="58">
        <f>+H34-J34</f>
        <v>-3.6904933299999527</v>
      </c>
      <c r="M34" s="57">
        <f>+H34/J34-1</f>
        <v>-3.1738123042467814E-2</v>
      </c>
      <c r="N34" s="11"/>
      <c r="O34" s="11"/>
      <c r="P34" s="48"/>
    </row>
    <row r="35" spans="2:16" x14ac:dyDescent="0.25">
      <c r="B35" s="33"/>
      <c r="C35" s="53"/>
      <c r="D35" s="54"/>
      <c r="E35" s="121" t="s">
        <v>5</v>
      </c>
      <c r="F35" s="121"/>
      <c r="G35" s="121"/>
      <c r="H35" s="55">
        <v>5.6881573000000012</v>
      </c>
      <c r="I35" s="45">
        <f t="shared" ref="I35:K50" si="3">+H35/H$50</f>
        <v>1.776442298576594E-2</v>
      </c>
      <c r="J35" s="55">
        <v>4.9590562900000004</v>
      </c>
      <c r="K35" s="45">
        <f t="shared" si="3"/>
        <v>1.5229887967372218E-2</v>
      </c>
      <c r="L35" s="36">
        <f t="shared" ref="L35:L50" si="4">+H35-J35</f>
        <v>0.72910101000000083</v>
      </c>
      <c r="M35" s="45">
        <f t="shared" ref="M35:M50" si="5">+H35/J35-1</f>
        <v>0.14702414478945158</v>
      </c>
      <c r="N35" s="11"/>
      <c r="O35" s="11"/>
      <c r="P35" s="48"/>
    </row>
    <row r="36" spans="2:16" x14ac:dyDescent="0.25">
      <c r="B36" s="33"/>
      <c r="C36" s="53"/>
      <c r="D36" s="54"/>
      <c r="E36" s="121" t="s">
        <v>6</v>
      </c>
      <c r="F36" s="121"/>
      <c r="G36" s="121"/>
      <c r="H36" s="55">
        <v>5.4141544600000007</v>
      </c>
      <c r="I36" s="45">
        <f t="shared" si="3"/>
        <v>1.6908697292480145E-2</v>
      </c>
      <c r="J36" s="55">
        <v>4.0389684500000005</v>
      </c>
      <c r="K36" s="45">
        <f t="shared" si="3"/>
        <v>1.2404182045945485E-2</v>
      </c>
      <c r="L36" s="36">
        <f t="shared" si="4"/>
        <v>1.3751860100000002</v>
      </c>
      <c r="M36" s="45">
        <f t="shared" si="5"/>
        <v>0.34047951278252753</v>
      </c>
      <c r="N36" s="11"/>
      <c r="O36" s="11"/>
      <c r="P36" s="48"/>
    </row>
    <row r="37" spans="2:16" x14ac:dyDescent="0.25">
      <c r="B37" s="33"/>
      <c r="C37" s="53"/>
      <c r="D37" s="54"/>
      <c r="E37" s="121" t="s">
        <v>1</v>
      </c>
      <c r="F37" s="121"/>
      <c r="G37" s="121"/>
      <c r="H37" s="55">
        <v>53.906679789999984</v>
      </c>
      <c r="I37" s="45">
        <f t="shared" si="3"/>
        <v>0.16835347741663187</v>
      </c>
      <c r="J37" s="55">
        <v>55.214376329999958</v>
      </c>
      <c r="K37" s="45">
        <f t="shared" si="3"/>
        <v>0.16957032074629419</v>
      </c>
      <c r="L37" s="36">
        <f t="shared" si="4"/>
        <v>-1.3076965399999736</v>
      </c>
      <c r="M37" s="45">
        <f t="shared" si="5"/>
        <v>-2.3683986434696935E-2</v>
      </c>
      <c r="N37" s="11"/>
      <c r="O37" s="11"/>
      <c r="P37" s="48"/>
    </row>
    <row r="38" spans="2:16" x14ac:dyDescent="0.25">
      <c r="B38" s="33"/>
      <c r="C38" s="53"/>
      <c r="D38" s="54"/>
      <c r="E38" s="121" t="s">
        <v>4</v>
      </c>
      <c r="F38" s="121"/>
      <c r="G38" s="121"/>
      <c r="H38" s="55">
        <v>5.3157917500000007</v>
      </c>
      <c r="I38" s="45">
        <f t="shared" si="3"/>
        <v>1.6601505227579576E-2</v>
      </c>
      <c r="J38" s="55">
        <v>4.4587212000000012</v>
      </c>
      <c r="K38" s="45">
        <f t="shared" si="3"/>
        <v>1.3693295736666751E-2</v>
      </c>
      <c r="L38" s="36">
        <f t="shared" si="4"/>
        <v>0.85707054999999954</v>
      </c>
      <c r="M38" s="45">
        <f t="shared" si="5"/>
        <v>0.19222340028795681</v>
      </c>
      <c r="N38" s="11"/>
      <c r="O38" s="11"/>
      <c r="P38" s="48"/>
    </row>
    <row r="39" spans="2:16" x14ac:dyDescent="0.25">
      <c r="B39" s="33"/>
      <c r="C39" s="53"/>
      <c r="D39" s="54"/>
      <c r="E39" s="121" t="s">
        <v>2</v>
      </c>
      <c r="F39" s="121"/>
      <c r="G39" s="121"/>
      <c r="H39" s="55">
        <v>27.033128710000003</v>
      </c>
      <c r="I39" s="45">
        <f t="shared" si="3"/>
        <v>8.4425923494255872E-2</v>
      </c>
      <c r="J39" s="55">
        <v>27.398289409999997</v>
      </c>
      <c r="K39" s="45">
        <f t="shared" si="3"/>
        <v>8.4143605922234979E-2</v>
      </c>
      <c r="L39" s="36">
        <f t="shared" si="4"/>
        <v>-0.36516069999999345</v>
      </c>
      <c r="M39" s="45">
        <f t="shared" si="5"/>
        <v>-1.3327864909212672E-2</v>
      </c>
      <c r="N39" s="11"/>
      <c r="O39" s="11"/>
      <c r="P39" s="48"/>
    </row>
    <row r="40" spans="2:16" x14ac:dyDescent="0.25">
      <c r="B40" s="33"/>
      <c r="C40" s="53"/>
      <c r="D40" s="54"/>
      <c r="E40" s="121" t="s">
        <v>7</v>
      </c>
      <c r="F40" s="121"/>
      <c r="G40" s="121"/>
      <c r="H40" s="55">
        <v>1.3754279700000001</v>
      </c>
      <c r="I40" s="45">
        <f t="shared" si="3"/>
        <v>4.295535963032066E-3</v>
      </c>
      <c r="J40" s="55">
        <v>1.5386730200000003</v>
      </c>
      <c r="K40" s="45">
        <f t="shared" si="3"/>
        <v>4.7254591080712E-3</v>
      </c>
      <c r="L40" s="36">
        <f t="shared" si="4"/>
        <v>-0.16324505000000022</v>
      </c>
      <c r="M40" s="45">
        <f t="shared" si="5"/>
        <v>-0.10609469840447339</v>
      </c>
      <c r="N40" s="11"/>
      <c r="O40" s="11"/>
      <c r="P40" s="48"/>
    </row>
    <row r="41" spans="2:16" x14ac:dyDescent="0.25">
      <c r="B41" s="33"/>
      <c r="C41" s="53"/>
      <c r="D41" s="54"/>
      <c r="E41" s="121" t="s">
        <v>3</v>
      </c>
      <c r="F41" s="121"/>
      <c r="G41" s="121"/>
      <c r="H41" s="55">
        <v>8.9604936399999975</v>
      </c>
      <c r="I41" s="45">
        <f t="shared" si="3"/>
        <v>2.79841064139041E-2</v>
      </c>
      <c r="J41" s="55">
        <v>14.365931569999999</v>
      </c>
      <c r="K41" s="45">
        <f t="shared" si="3"/>
        <v>4.4119589608053358E-2</v>
      </c>
      <c r="L41" s="36">
        <f t="shared" si="4"/>
        <v>-5.4054379300000015</v>
      </c>
      <c r="M41" s="45">
        <f t="shared" si="5"/>
        <v>-0.37626783224333582</v>
      </c>
      <c r="N41" s="11"/>
      <c r="O41" s="11"/>
      <c r="P41" s="48"/>
    </row>
    <row r="42" spans="2:16" x14ac:dyDescent="0.25">
      <c r="B42" s="33"/>
      <c r="C42" s="53"/>
      <c r="D42" s="54"/>
      <c r="E42" s="121" t="s">
        <v>50</v>
      </c>
      <c r="F42" s="121"/>
      <c r="G42" s="121"/>
      <c r="H42" s="55">
        <v>3.9963536500000001</v>
      </c>
      <c r="I42" s="45">
        <f t="shared" si="3"/>
        <v>1.2480828657693694E-2</v>
      </c>
      <c r="J42" s="55">
        <v>3.507467660000001</v>
      </c>
      <c r="K42" s="45">
        <f t="shared" si="3"/>
        <v>1.0771876015745165E-2</v>
      </c>
      <c r="L42" s="36">
        <f t="shared" si="4"/>
        <v>0.4888859899999991</v>
      </c>
      <c r="M42" s="45">
        <f t="shared" si="5"/>
        <v>0.13938431865683953</v>
      </c>
      <c r="N42" s="11"/>
      <c r="O42" s="11"/>
      <c r="P42" s="48"/>
    </row>
    <row r="43" spans="2:16" x14ac:dyDescent="0.25">
      <c r="B43" s="33"/>
      <c r="C43" s="53"/>
      <c r="D43" s="54"/>
      <c r="E43" s="121" t="s">
        <v>8</v>
      </c>
      <c r="F43" s="121"/>
      <c r="G43" s="121"/>
      <c r="H43" s="55">
        <v>0.89882733000000004</v>
      </c>
      <c r="I43" s="45">
        <f t="shared" si="3"/>
        <v>2.8070863795005498E-3</v>
      </c>
      <c r="J43" s="55">
        <v>0.79802399999999984</v>
      </c>
      <c r="K43" s="45">
        <f t="shared" si="3"/>
        <v>2.4508324577364789E-3</v>
      </c>
      <c r="L43" s="36">
        <f t="shared" si="4"/>
        <v>0.10080333000000019</v>
      </c>
      <c r="M43" s="45">
        <f t="shared" si="5"/>
        <v>0.1263161634236567</v>
      </c>
      <c r="N43" s="11"/>
      <c r="O43" s="11"/>
      <c r="P43" s="48"/>
    </row>
    <row r="44" spans="2:16" x14ac:dyDescent="0.25">
      <c r="B44" s="33"/>
      <c r="C44" s="51"/>
      <c r="D44" s="52"/>
      <c r="E44" s="124" t="s">
        <v>9</v>
      </c>
      <c r="F44" s="124"/>
      <c r="G44" s="124"/>
      <c r="H44" s="59">
        <v>159.35295653999995</v>
      </c>
      <c r="I44" s="57">
        <f t="shared" si="3"/>
        <v>0.49766790450906395</v>
      </c>
      <c r="J44" s="59">
        <v>154.35890192000002</v>
      </c>
      <c r="K44" s="57">
        <f t="shared" si="3"/>
        <v>0.47405567622790518</v>
      </c>
      <c r="L44" s="58">
        <f t="shared" si="4"/>
        <v>4.9940546199999289</v>
      </c>
      <c r="M44" s="57">
        <f t="shared" si="5"/>
        <v>3.2353525179831921E-2</v>
      </c>
      <c r="N44" s="11"/>
      <c r="O44" s="11"/>
      <c r="P44" s="48"/>
    </row>
    <row r="45" spans="2:16" x14ac:dyDescent="0.25">
      <c r="B45" s="33"/>
      <c r="C45" s="53"/>
      <c r="D45" s="54"/>
      <c r="E45" s="121" t="s">
        <v>17</v>
      </c>
      <c r="F45" s="121"/>
      <c r="G45" s="121"/>
      <c r="H45" s="55">
        <v>159.23185453999994</v>
      </c>
      <c r="I45" s="45">
        <f t="shared" si="3"/>
        <v>0.49728969641126358</v>
      </c>
      <c r="J45" s="55">
        <v>154.30107290000001</v>
      </c>
      <c r="K45" s="45">
        <f t="shared" si="3"/>
        <v>0.47387807600633902</v>
      </c>
      <c r="L45" s="36">
        <f t="shared" si="4"/>
        <v>4.9307816399999354</v>
      </c>
      <c r="M45" s="45">
        <f t="shared" si="5"/>
        <v>3.1955588819498892E-2</v>
      </c>
      <c r="N45" s="11"/>
      <c r="O45" s="11"/>
      <c r="P45" s="48"/>
    </row>
    <row r="46" spans="2:16" x14ac:dyDescent="0.25">
      <c r="B46" s="33"/>
      <c r="C46" s="53"/>
      <c r="D46" s="54"/>
      <c r="E46" s="121" t="s">
        <v>18</v>
      </c>
      <c r="F46" s="121"/>
      <c r="G46" s="121"/>
      <c r="H46" s="55">
        <v>0.121102</v>
      </c>
      <c r="I46" s="45">
        <f t="shared" si="3"/>
        <v>3.7820809780035906E-4</v>
      </c>
      <c r="J46" s="55">
        <v>5.7829020000000009E-2</v>
      </c>
      <c r="K46" s="45">
        <f t="shared" si="3"/>
        <v>1.7760022156613339E-4</v>
      </c>
      <c r="L46" s="36">
        <f t="shared" si="4"/>
        <v>6.3272979999999993E-2</v>
      </c>
      <c r="M46" s="45">
        <f t="shared" si="5"/>
        <v>1.0941388942783394</v>
      </c>
      <c r="N46" s="11"/>
      <c r="O46" s="11"/>
      <c r="P46" s="48"/>
    </row>
    <row r="47" spans="2:16" x14ac:dyDescent="0.25">
      <c r="B47" s="33"/>
      <c r="C47" s="53"/>
      <c r="D47" s="54"/>
      <c r="E47" s="121" t="s">
        <v>51</v>
      </c>
      <c r="F47" s="121"/>
      <c r="G47" s="121"/>
      <c r="H47" s="55">
        <v>0</v>
      </c>
      <c r="I47" s="45">
        <f t="shared" si="3"/>
        <v>0</v>
      </c>
      <c r="J47" s="55">
        <v>0</v>
      </c>
      <c r="K47" s="45">
        <f t="shared" si="3"/>
        <v>0</v>
      </c>
      <c r="L47" s="36">
        <f t="shared" si="4"/>
        <v>0</v>
      </c>
      <c r="M47" s="45" t="e">
        <f t="shared" si="5"/>
        <v>#DIV/0!</v>
      </c>
      <c r="N47" s="11"/>
      <c r="O47" s="11"/>
      <c r="P47" s="48"/>
    </row>
    <row r="48" spans="2:16" x14ac:dyDescent="0.25">
      <c r="B48" s="33"/>
      <c r="C48" s="53"/>
      <c r="D48" s="54"/>
      <c r="E48" s="121" t="s">
        <v>52</v>
      </c>
      <c r="F48" s="121"/>
      <c r="G48" s="121"/>
      <c r="H48" s="55">
        <v>0</v>
      </c>
      <c r="I48" s="45">
        <f t="shared" si="3"/>
        <v>0</v>
      </c>
      <c r="J48" s="55">
        <v>0</v>
      </c>
      <c r="K48" s="45">
        <f t="shared" si="3"/>
        <v>0</v>
      </c>
      <c r="L48" s="36">
        <f t="shared" si="4"/>
        <v>0</v>
      </c>
      <c r="M48" s="45" t="e">
        <f t="shared" si="5"/>
        <v>#DIV/0!</v>
      </c>
      <c r="N48" s="11"/>
      <c r="O48" s="11"/>
      <c r="P48" s="48"/>
    </row>
    <row r="49" spans="2:16" x14ac:dyDescent="0.25">
      <c r="B49" s="33"/>
      <c r="C49" s="51"/>
      <c r="D49" s="52"/>
      <c r="E49" s="122" t="s">
        <v>12</v>
      </c>
      <c r="F49" s="122"/>
      <c r="G49" s="122"/>
      <c r="H49" s="56">
        <v>48.257413020000008</v>
      </c>
      <c r="I49" s="57">
        <f t="shared" si="3"/>
        <v>0.15071051166009217</v>
      </c>
      <c r="J49" s="56">
        <v>54.975035280000014</v>
      </c>
      <c r="K49" s="57">
        <f t="shared" si="3"/>
        <v>0.16883527416397515</v>
      </c>
      <c r="L49" s="58">
        <f t="shared" si="4"/>
        <v>-6.717622260000006</v>
      </c>
      <c r="M49" s="57">
        <f t="shared" si="5"/>
        <v>-0.12219405091394064</v>
      </c>
      <c r="N49" s="11"/>
      <c r="O49" s="11"/>
      <c r="P49" s="48"/>
    </row>
    <row r="50" spans="2:16" x14ac:dyDescent="0.25">
      <c r="B50" s="33"/>
      <c r="C50" s="51"/>
      <c r="D50" s="52"/>
      <c r="E50" s="123" t="s">
        <v>49</v>
      </c>
      <c r="F50" s="123"/>
      <c r="G50" s="123"/>
      <c r="H50" s="62">
        <f>+H34+H44+H49</f>
        <v>320.19938415999997</v>
      </c>
      <c r="I50" s="63">
        <f t="shared" si="3"/>
        <v>1</v>
      </c>
      <c r="J50" s="62">
        <f>+J34+J44+J49</f>
        <v>325.61344512999995</v>
      </c>
      <c r="K50" s="63">
        <f t="shared" si="3"/>
        <v>1</v>
      </c>
      <c r="L50" s="64">
        <f t="shared" si="4"/>
        <v>-5.41406096999998</v>
      </c>
      <c r="M50" s="63">
        <f t="shared" si="5"/>
        <v>-1.6627264785821216E-2</v>
      </c>
      <c r="N50" s="11"/>
      <c r="O50" s="11"/>
      <c r="P50" s="48"/>
    </row>
    <row r="51" spans="2:16" x14ac:dyDescent="0.25">
      <c r="B51" s="33"/>
      <c r="C51" s="53"/>
      <c r="D51" s="54"/>
      <c r="E51" s="120" t="s">
        <v>43</v>
      </c>
      <c r="F51" s="120"/>
      <c r="G51" s="120"/>
      <c r="H51" s="120"/>
      <c r="I51" s="120"/>
      <c r="J51" s="120"/>
      <c r="K51" s="120"/>
      <c r="L51" s="120"/>
      <c r="M51" s="120"/>
      <c r="N51" s="11"/>
      <c r="O51" s="11"/>
      <c r="P51" s="48"/>
    </row>
    <row r="52" spans="2:16" x14ac:dyDescent="0.25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49"/>
    </row>
    <row r="55" spans="2:16" x14ac:dyDescent="0.25">
      <c r="B55" s="31" t="s">
        <v>61</v>
      </c>
      <c r="C55" s="12"/>
      <c r="D55" s="12"/>
      <c r="E55" s="12"/>
      <c r="F55" s="12"/>
      <c r="G55" s="13"/>
      <c r="H55" s="13"/>
      <c r="I55" s="13"/>
      <c r="J55" s="13"/>
      <c r="K55" s="13"/>
      <c r="L55" s="13"/>
      <c r="M55" s="13"/>
      <c r="N55" s="13"/>
      <c r="O55" s="13"/>
      <c r="P55" s="47"/>
    </row>
    <row r="56" spans="2:16" x14ac:dyDescent="0.25">
      <c r="B56" s="32"/>
      <c r="C56" s="118" t="str">
        <f>+CONCATENATE("En esta región se habría recaudado en el 2016 unos  S/ ",FIXED(H73,1)," millones, con lo que registraría una reducción de ",FIXED(O73*100,1),"% respecto al año anterior. El Impuesto a la Renta recaudado sería de S/ ",FIXED(D73,1)," millones un ",FIXED(K73*100,1),"% menos en comparación del año 2015. Mientras que el IGV habría alcanzado los S/ ",FIXED(E73,1)," millones un ",FIXED(L73*100,1),"% superior al año anterior.")</f>
        <v>En esta región se habría recaudado en el 2016 unos  S/ 348.5 millones, con lo que registraría una reducción de -2.3% respecto al año anterior. El Impuesto a la Renta recaudado sería de S/ 122.6 millones un -4.0% menos en comparación del año 2015. Mientras que el IGV habría alcanzado los S/ 173.3 millones un 3.9% superior al año anterior.</v>
      </c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48"/>
    </row>
    <row r="57" spans="2:16" x14ac:dyDescent="0.25">
      <c r="B57" s="33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48"/>
    </row>
    <row r="58" spans="2:16" x14ac:dyDescent="0.25">
      <c r="B58" s="33"/>
      <c r="C58" s="119" t="s">
        <v>58</v>
      </c>
      <c r="D58" s="119"/>
      <c r="E58" s="119"/>
      <c r="F58" s="119"/>
      <c r="G58" s="119"/>
      <c r="H58" s="119"/>
      <c r="I58" s="69"/>
      <c r="J58" s="119" t="s">
        <v>60</v>
      </c>
      <c r="K58" s="119"/>
      <c r="L58" s="119"/>
      <c r="M58" s="119"/>
      <c r="N58" s="119"/>
      <c r="O58" s="119"/>
      <c r="P58" s="48"/>
    </row>
    <row r="59" spans="2:16" x14ac:dyDescent="0.25">
      <c r="B59" s="33"/>
      <c r="C59" s="119" t="s">
        <v>39</v>
      </c>
      <c r="D59" s="119"/>
      <c r="E59" s="119"/>
      <c r="F59" s="119"/>
      <c r="G59" s="119"/>
      <c r="H59" s="119"/>
      <c r="I59" s="69"/>
      <c r="J59" s="119" t="s">
        <v>59</v>
      </c>
      <c r="K59" s="119"/>
      <c r="L59" s="119"/>
      <c r="M59" s="119"/>
      <c r="N59" s="119"/>
      <c r="O59" s="119"/>
      <c r="P59" s="48"/>
    </row>
    <row r="60" spans="2:16" x14ac:dyDescent="0.25">
      <c r="B60" s="33"/>
      <c r="C60" s="71" t="s">
        <v>53</v>
      </c>
      <c r="D60" s="71" t="s">
        <v>13</v>
      </c>
      <c r="E60" s="71" t="s">
        <v>14</v>
      </c>
      <c r="F60" s="71" t="s">
        <v>15</v>
      </c>
      <c r="G60" s="71" t="s">
        <v>19</v>
      </c>
      <c r="H60" s="71" t="s">
        <v>54</v>
      </c>
      <c r="I60" s="69"/>
      <c r="J60" s="71" t="s">
        <v>53</v>
      </c>
      <c r="K60" s="71" t="s">
        <v>13</v>
      </c>
      <c r="L60" s="71" t="s">
        <v>14</v>
      </c>
      <c r="M60" s="71" t="s">
        <v>15</v>
      </c>
      <c r="N60" s="71" t="s">
        <v>19</v>
      </c>
      <c r="O60" s="71" t="s">
        <v>54</v>
      </c>
      <c r="P60" s="48"/>
    </row>
    <row r="61" spans="2:16" x14ac:dyDescent="0.25">
      <c r="B61" s="33"/>
      <c r="C61" s="72">
        <v>2004</v>
      </c>
      <c r="D61" s="36">
        <v>49.645689480000001</v>
      </c>
      <c r="E61" s="36">
        <v>70.909433909999905</v>
      </c>
      <c r="F61" s="36">
        <v>1.0724019999999999E-2</v>
      </c>
      <c r="G61" s="36">
        <v>18.726852740000005</v>
      </c>
      <c r="H61" s="36">
        <v>139.51737120999991</v>
      </c>
      <c r="I61" s="69"/>
      <c r="J61" s="72">
        <v>2004</v>
      </c>
      <c r="K61" s="36"/>
      <c r="L61" s="36"/>
      <c r="M61" s="36"/>
      <c r="N61" s="36"/>
      <c r="O61" s="36"/>
      <c r="P61" s="48"/>
    </row>
    <row r="62" spans="2:16" x14ac:dyDescent="0.25">
      <c r="B62" s="33"/>
      <c r="C62" s="72">
        <v>2005</v>
      </c>
      <c r="D62" s="36">
        <v>62.802443680000003</v>
      </c>
      <c r="E62" s="36">
        <v>75.351060619999899</v>
      </c>
      <c r="F62" s="36">
        <v>5.2570100000000003E-3</v>
      </c>
      <c r="G62" s="36">
        <v>22.569116690000005</v>
      </c>
      <c r="H62" s="36">
        <v>161.3097775999999</v>
      </c>
      <c r="I62" s="69"/>
      <c r="J62" s="72">
        <v>2005</v>
      </c>
      <c r="K62" s="45">
        <f>+D62/D61-1</f>
        <v>0.26501302203286481</v>
      </c>
      <c r="L62" s="45">
        <f t="shared" ref="L62:O62" si="6">+E62/E61-1</f>
        <v>6.2638022405275828E-2</v>
      </c>
      <c r="M62" s="45">
        <f t="shared" si="6"/>
        <v>-0.50979110445523212</v>
      </c>
      <c r="N62" s="45">
        <f t="shared" si="6"/>
        <v>0.20517403555980529</v>
      </c>
      <c r="O62" s="45">
        <f t="shared" si="6"/>
        <v>0.15619851636394677</v>
      </c>
      <c r="P62" s="48"/>
    </row>
    <row r="63" spans="2:16" x14ac:dyDescent="0.25">
      <c r="B63" s="33"/>
      <c r="C63" s="72">
        <v>2006</v>
      </c>
      <c r="D63" s="36">
        <v>68.618401359999993</v>
      </c>
      <c r="E63" s="36">
        <v>80.759664759999993</v>
      </c>
      <c r="F63" s="36">
        <v>5.3260399999999998E-3</v>
      </c>
      <c r="G63" s="36">
        <v>25.551011360000004</v>
      </c>
      <c r="H63" s="36">
        <v>175.57959718999993</v>
      </c>
      <c r="I63" s="69"/>
      <c r="J63" s="72">
        <v>2006</v>
      </c>
      <c r="K63" s="45">
        <f t="shared" ref="K63:K72" si="7">+D63/D62-1</f>
        <v>9.2607187542482983E-2</v>
      </c>
      <c r="L63" s="45">
        <f t="shared" ref="L63:L72" si="8">+E63/E62-1</f>
        <v>7.1778739350147003E-2</v>
      </c>
      <c r="M63" s="45">
        <f t="shared" ref="M63:M72" si="9">+F63/F62-1</f>
        <v>1.3131038365915115E-2</v>
      </c>
      <c r="N63" s="45">
        <f t="shared" ref="N63:N72" si="10">+G63/G62-1</f>
        <v>0.13212279022515871</v>
      </c>
      <c r="O63" s="45">
        <f t="shared" ref="O63:O73" si="11">+H63/H62-1</f>
        <v>8.8462211047026118E-2</v>
      </c>
      <c r="P63" s="48"/>
    </row>
    <row r="64" spans="2:16" x14ac:dyDescent="0.25">
      <c r="B64" s="33"/>
      <c r="C64" s="72">
        <v>2007</v>
      </c>
      <c r="D64" s="36">
        <v>137.46441039999991</v>
      </c>
      <c r="E64" s="36">
        <v>106.21789728</v>
      </c>
      <c r="F64" s="36">
        <v>6.6700100000000005E-3</v>
      </c>
      <c r="G64" s="36">
        <v>26.308886569999999</v>
      </c>
      <c r="H64" s="36">
        <v>269.9978642599998</v>
      </c>
      <c r="I64" s="69"/>
      <c r="J64" s="72">
        <v>2007</v>
      </c>
      <c r="K64" s="45">
        <f t="shared" si="7"/>
        <v>1.0033170064514589</v>
      </c>
      <c r="L64" s="45">
        <f t="shared" si="8"/>
        <v>0.31523449974261641</v>
      </c>
      <c r="M64" s="45">
        <f t="shared" si="9"/>
        <v>0.25233944919677676</v>
      </c>
      <c r="N64" s="45">
        <f t="shared" si="10"/>
        <v>2.9661260735316608E-2</v>
      </c>
      <c r="O64" s="45">
        <f t="shared" si="11"/>
        <v>0.53775192893185109</v>
      </c>
      <c r="P64" s="48"/>
    </row>
    <row r="65" spans="2:16" x14ac:dyDescent="0.25">
      <c r="B65" s="33"/>
      <c r="C65" s="72">
        <v>2008</v>
      </c>
      <c r="D65" s="36">
        <v>135.13145224000002</v>
      </c>
      <c r="E65" s="36">
        <v>76.928183470000008</v>
      </c>
      <c r="F65" s="36">
        <v>4.3790299999999999E-3</v>
      </c>
      <c r="G65" s="36">
        <v>26.187671090000002</v>
      </c>
      <c r="H65" s="36">
        <v>238.25204583000001</v>
      </c>
      <c r="I65" s="69"/>
      <c r="J65" s="72">
        <v>2008</v>
      </c>
      <c r="K65" s="45">
        <f t="shared" si="7"/>
        <v>-1.6971361192408607E-2</v>
      </c>
      <c r="L65" s="45">
        <f t="shared" si="8"/>
        <v>-0.27575121104863953</v>
      </c>
      <c r="M65" s="45">
        <f t="shared" si="9"/>
        <v>-0.34347474741417183</v>
      </c>
      <c r="N65" s="45">
        <f t="shared" si="10"/>
        <v>-4.607396807823072E-3</v>
      </c>
      <c r="O65" s="45">
        <f t="shared" si="11"/>
        <v>-0.11757803535597422</v>
      </c>
      <c r="P65" s="48"/>
    </row>
    <row r="66" spans="2:16" x14ac:dyDescent="0.25">
      <c r="B66" s="33"/>
      <c r="C66" s="72">
        <v>2009</v>
      </c>
      <c r="D66" s="36">
        <v>91.004338029999985</v>
      </c>
      <c r="E66" s="36">
        <v>72.233396389999911</v>
      </c>
      <c r="F66" s="36">
        <v>6.3400999999999996E-4</v>
      </c>
      <c r="G66" s="36">
        <v>33.310106900000008</v>
      </c>
      <c r="H66" s="36">
        <v>196.55154432999987</v>
      </c>
      <c r="I66" s="69"/>
      <c r="J66" s="72">
        <v>2009</v>
      </c>
      <c r="K66" s="45">
        <f t="shared" si="7"/>
        <v>-0.32654954474720022</v>
      </c>
      <c r="L66" s="45">
        <f t="shared" si="8"/>
        <v>-6.1028180677513921E-2</v>
      </c>
      <c r="M66" s="45">
        <f t="shared" si="9"/>
        <v>-0.85521679458692912</v>
      </c>
      <c r="N66" s="45">
        <f t="shared" si="10"/>
        <v>0.27197667885479793</v>
      </c>
      <c r="O66" s="45">
        <f t="shared" si="11"/>
        <v>-0.1750268349416596</v>
      </c>
      <c r="P66" s="48"/>
    </row>
    <row r="67" spans="2:16" x14ac:dyDescent="0.25">
      <c r="B67" s="33"/>
      <c r="C67" s="72">
        <v>2010</v>
      </c>
      <c r="D67" s="36">
        <v>96.81189612999998</v>
      </c>
      <c r="E67" s="36">
        <v>90.883092949999934</v>
      </c>
      <c r="F67" s="36">
        <v>4.3160200000000003E-3</v>
      </c>
      <c r="G67" s="36">
        <v>32.549505930000009</v>
      </c>
      <c r="H67" s="36">
        <v>220.24883102999993</v>
      </c>
      <c r="I67" s="69"/>
      <c r="J67" s="72">
        <v>2010</v>
      </c>
      <c r="K67" s="45">
        <f t="shared" si="7"/>
        <v>6.3816277616189021E-2</v>
      </c>
      <c r="L67" s="45">
        <f t="shared" si="8"/>
        <v>0.25818662131442993</v>
      </c>
      <c r="M67" s="45">
        <f t="shared" si="9"/>
        <v>5.8074951499187719</v>
      </c>
      <c r="N67" s="45">
        <f t="shared" si="10"/>
        <v>-2.2833939629296029E-2</v>
      </c>
      <c r="O67" s="45">
        <f t="shared" si="11"/>
        <v>0.12056525315422384</v>
      </c>
      <c r="P67" s="48"/>
    </row>
    <row r="68" spans="2:16" x14ac:dyDescent="0.25">
      <c r="B68" s="33"/>
      <c r="C68" s="72">
        <v>2011</v>
      </c>
      <c r="D68" s="36">
        <v>102.39904572999994</v>
      </c>
      <c r="E68" s="36">
        <v>86.621656999999928</v>
      </c>
      <c r="F68" s="36">
        <v>2.0089900000000004E-3</v>
      </c>
      <c r="G68" s="36">
        <v>41.744758350000005</v>
      </c>
      <c r="H68" s="36">
        <v>230.76747006999989</v>
      </c>
      <c r="I68" s="69"/>
      <c r="J68" s="72">
        <v>2011</v>
      </c>
      <c r="K68" s="45">
        <f t="shared" si="7"/>
        <v>5.7711395224585571E-2</v>
      </c>
      <c r="L68" s="45">
        <f t="shared" si="8"/>
        <v>-4.6889204709884447E-2</v>
      </c>
      <c r="M68" s="45">
        <f t="shared" si="9"/>
        <v>-0.53452718013354894</v>
      </c>
      <c r="N68" s="45">
        <f t="shared" si="10"/>
        <v>0.2825005221208281</v>
      </c>
      <c r="O68" s="45">
        <f t="shared" si="11"/>
        <v>4.7757978967739589E-2</v>
      </c>
      <c r="P68" s="48"/>
    </row>
    <row r="69" spans="2:16" x14ac:dyDescent="0.25">
      <c r="B69" s="65"/>
      <c r="C69" s="72">
        <v>2012</v>
      </c>
      <c r="D69" s="36">
        <v>132.70968521999993</v>
      </c>
      <c r="E69" s="36">
        <v>118.79346165999991</v>
      </c>
      <c r="F69" s="36">
        <v>2.0468989999999999E-2</v>
      </c>
      <c r="G69" s="36">
        <v>65.565860479999998</v>
      </c>
      <c r="H69" s="36">
        <v>317.08955334999985</v>
      </c>
      <c r="I69" s="69"/>
      <c r="J69" s="72">
        <v>2012</v>
      </c>
      <c r="K69" s="45">
        <f t="shared" si="7"/>
        <v>0.29600509725375157</v>
      </c>
      <c r="L69" s="45">
        <f t="shared" si="8"/>
        <v>0.37140601755055336</v>
      </c>
      <c r="M69" s="45">
        <f t="shared" si="9"/>
        <v>9.1886968078487179</v>
      </c>
      <c r="N69" s="45">
        <f t="shared" si="10"/>
        <v>0.57063696309551126</v>
      </c>
      <c r="O69" s="45">
        <f t="shared" si="11"/>
        <v>0.37406521488412303</v>
      </c>
      <c r="P69" s="48"/>
    </row>
    <row r="70" spans="2:16" x14ac:dyDescent="0.25">
      <c r="B70" s="66"/>
      <c r="C70" s="72">
        <v>2013</v>
      </c>
      <c r="D70" s="36">
        <v>129.59502275999992</v>
      </c>
      <c r="E70" s="36">
        <v>123.81815861999989</v>
      </c>
      <c r="F70" s="36">
        <v>4.6066999999999997E-2</v>
      </c>
      <c r="G70" s="36">
        <v>78.388173410000007</v>
      </c>
      <c r="H70" s="36">
        <v>331.84742178999977</v>
      </c>
      <c r="I70" s="69"/>
      <c r="J70" s="72">
        <v>2013</v>
      </c>
      <c r="K70" s="45">
        <f t="shared" si="7"/>
        <v>-2.3469744916029822E-2</v>
      </c>
      <c r="L70" s="45">
        <f t="shared" si="8"/>
        <v>4.2297756878078241E-2</v>
      </c>
      <c r="M70" s="45">
        <f t="shared" si="9"/>
        <v>1.2505751382945616</v>
      </c>
      <c r="N70" s="45">
        <f t="shared" si="10"/>
        <v>0.19556386259753711</v>
      </c>
      <c r="O70" s="45">
        <f t="shared" si="11"/>
        <v>4.6541641892914543E-2</v>
      </c>
      <c r="P70" s="48"/>
    </row>
    <row r="71" spans="2:16" x14ac:dyDescent="0.25">
      <c r="B71" s="66"/>
      <c r="C71" s="72">
        <v>2014</v>
      </c>
      <c r="D71" s="36">
        <v>144.16438032999991</v>
      </c>
      <c r="E71" s="36">
        <v>128.78095826999987</v>
      </c>
      <c r="F71" s="36">
        <v>6.626201000000001E-2</v>
      </c>
      <c r="G71" s="36">
        <v>78.798089629999993</v>
      </c>
      <c r="H71" s="36">
        <v>351.80969023999972</v>
      </c>
      <c r="I71" s="69"/>
      <c r="J71" s="72">
        <v>2014</v>
      </c>
      <c r="K71" s="45">
        <f t="shared" si="7"/>
        <v>0.11242220001752168</v>
      </c>
      <c r="L71" s="45">
        <f t="shared" si="8"/>
        <v>4.0081355637268778E-2</v>
      </c>
      <c r="M71" s="45">
        <f t="shared" si="9"/>
        <v>0.43838344150910658</v>
      </c>
      <c r="N71" s="45">
        <f t="shared" si="10"/>
        <v>5.2293120526736292E-3</v>
      </c>
      <c r="O71" s="45">
        <f t="shared" si="11"/>
        <v>6.0154960199246377E-2</v>
      </c>
      <c r="P71" s="48"/>
    </row>
    <row r="72" spans="2:16" x14ac:dyDescent="0.25">
      <c r="B72" s="66"/>
      <c r="C72" s="72">
        <v>2015</v>
      </c>
      <c r="D72" s="36">
        <v>127.72639702999997</v>
      </c>
      <c r="E72" s="36">
        <v>166.81193577999997</v>
      </c>
      <c r="F72" s="36">
        <v>6.9491010000000006E-2</v>
      </c>
      <c r="G72" s="36">
        <v>62.046427130000012</v>
      </c>
      <c r="H72" s="36">
        <v>356.65425094999995</v>
      </c>
      <c r="I72" s="69"/>
      <c r="J72" s="72">
        <v>2015</v>
      </c>
      <c r="K72" s="45">
        <f t="shared" si="7"/>
        <v>-0.11402250169128136</v>
      </c>
      <c r="L72" s="45">
        <f t="shared" si="8"/>
        <v>0.29531522377916319</v>
      </c>
      <c r="M72" s="45">
        <f t="shared" si="9"/>
        <v>4.8730788577044271E-2</v>
      </c>
      <c r="N72" s="45">
        <f t="shared" si="10"/>
        <v>-0.21258970336283756</v>
      </c>
      <c r="O72" s="45">
        <f t="shared" si="11"/>
        <v>1.3770401567663848E-2</v>
      </c>
      <c r="P72" s="48"/>
    </row>
    <row r="73" spans="2:16" x14ac:dyDescent="0.25">
      <c r="B73" s="66"/>
      <c r="C73" s="73" t="s">
        <v>55</v>
      </c>
      <c r="D73" s="74">
        <f>+H73*I34</f>
        <v>122.55500553003323</v>
      </c>
      <c r="E73" s="74">
        <f>+H73*I45</f>
        <v>173.32650865661932</v>
      </c>
      <c r="F73" s="74">
        <f>+H73*I46</f>
        <v>0.13182153101194372</v>
      </c>
      <c r="G73" s="74">
        <f>+H73*I49</f>
        <v>52.528992642335446</v>
      </c>
      <c r="H73" s="74">
        <f>+H50+H74/1000</f>
        <v>348.54232835999994</v>
      </c>
      <c r="I73" s="69"/>
      <c r="J73" s="26" t="s">
        <v>55</v>
      </c>
      <c r="K73" s="45">
        <f t="shared" ref="K73" si="12">+D73/D72-1</f>
        <v>-4.0488040218907173E-2</v>
      </c>
      <c r="L73" s="45">
        <f t="shared" ref="L73" si="13">+E73/E72-1</f>
        <v>3.9053397744937657E-2</v>
      </c>
      <c r="M73" s="45">
        <f t="shared" ref="M73" si="14">+F73/F72-1</f>
        <v>0.89695805273147866</v>
      </c>
      <c r="N73" s="45">
        <f t="shared" ref="N73" si="15">+G73/G72-1</f>
        <v>-0.15339214404277601</v>
      </c>
      <c r="O73" s="45">
        <f t="shared" si="11"/>
        <v>-2.2744499941870111E-2</v>
      </c>
      <c r="P73" s="48"/>
    </row>
    <row r="74" spans="2:16" x14ac:dyDescent="0.25">
      <c r="B74" s="66"/>
      <c r="C74" s="70" t="s">
        <v>57</v>
      </c>
      <c r="D74" s="75"/>
      <c r="E74" s="70"/>
      <c r="F74" s="70"/>
      <c r="G74" s="70"/>
      <c r="H74" s="76">
        <v>28342.944200000002</v>
      </c>
      <c r="I74" s="11"/>
      <c r="J74" s="11"/>
      <c r="K74" s="11"/>
      <c r="L74" s="11"/>
      <c r="M74" s="11"/>
      <c r="N74" s="11"/>
      <c r="O74" s="11"/>
      <c r="P74" s="48"/>
    </row>
    <row r="75" spans="2:16" x14ac:dyDescent="0.25">
      <c r="B75" s="67"/>
      <c r="C75" s="120" t="s">
        <v>56</v>
      </c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48"/>
    </row>
    <row r="76" spans="2:16" x14ac:dyDescent="0.25">
      <c r="B76" s="68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49"/>
    </row>
    <row r="77" spans="2:16" x14ac:dyDescent="0.25">
      <c r="B77" s="53"/>
      <c r="C77" s="53"/>
    </row>
    <row r="78" spans="2:16" x14ac:dyDescent="0.25">
      <c r="B78" s="53"/>
      <c r="C78" s="53"/>
    </row>
  </sheetData>
  <mergeCells count="48">
    <mergeCell ref="B1:P1"/>
    <mergeCell ref="E12:G13"/>
    <mergeCell ref="H12:I12"/>
    <mergeCell ref="E51:M51"/>
    <mergeCell ref="E38:G38"/>
    <mergeCell ref="E39:G39"/>
    <mergeCell ref="E40:G40"/>
    <mergeCell ref="E41:G41"/>
    <mergeCell ref="E42:G42"/>
    <mergeCell ref="E43:G43"/>
    <mergeCell ref="E44:G44"/>
    <mergeCell ref="E45:G45"/>
    <mergeCell ref="E46:G46"/>
    <mergeCell ref="E47:G47"/>
    <mergeCell ref="E23:M23"/>
    <mergeCell ref="E21:G21"/>
    <mergeCell ref="E10:M10"/>
    <mergeCell ref="C8:O9"/>
    <mergeCell ref="E16:G16"/>
    <mergeCell ref="E17:G17"/>
    <mergeCell ref="E18:G18"/>
    <mergeCell ref="E19:G19"/>
    <mergeCell ref="E20:G20"/>
    <mergeCell ref="J12:K12"/>
    <mergeCell ref="E11:M11"/>
    <mergeCell ref="L12:M12"/>
    <mergeCell ref="E14:G14"/>
    <mergeCell ref="E15:G15"/>
    <mergeCell ref="E34:G34"/>
    <mergeCell ref="E35:G35"/>
    <mergeCell ref="E36:G36"/>
    <mergeCell ref="E37:G37"/>
    <mergeCell ref="C28:O29"/>
    <mergeCell ref="E30:M30"/>
    <mergeCell ref="E31:M31"/>
    <mergeCell ref="E32:G33"/>
    <mergeCell ref="H32:I32"/>
    <mergeCell ref="J32:K32"/>
    <mergeCell ref="L32:M32"/>
    <mergeCell ref="E48:G48"/>
    <mergeCell ref="E49:G49"/>
    <mergeCell ref="C56:O57"/>
    <mergeCell ref="C75:O75"/>
    <mergeCell ref="C58:H58"/>
    <mergeCell ref="J58:O58"/>
    <mergeCell ref="C59:H59"/>
    <mergeCell ref="J59:O59"/>
    <mergeCell ref="E50:G50"/>
  </mergeCells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8"/>
  <sheetViews>
    <sheetView zoomScaleNormal="100" workbookViewId="0">
      <selection activeCell="M15" sqref="M15"/>
    </sheetView>
  </sheetViews>
  <sheetFormatPr baseColWidth="10" defaultColWidth="0" defaultRowHeight="15" x14ac:dyDescent="0.25"/>
  <cols>
    <col min="1" max="1" width="10.7109375" style="2" customWidth="1"/>
    <col min="2" max="16" width="10.85546875" style="2" customWidth="1"/>
    <col min="17" max="17" width="10.7109375" style="2" customWidth="1"/>
    <col min="18" max="18" width="10.7109375" style="2" hidden="1" customWidth="1"/>
    <col min="19" max="24" width="12.7109375" style="2" hidden="1" customWidth="1"/>
    <col min="25" max="16384" width="11.42578125" style="2" hidden="1"/>
  </cols>
  <sheetData>
    <row r="1" spans="2:24" s="1" customFormat="1" ht="27" customHeight="1" x14ac:dyDescent="0.25">
      <c r="B1" s="141" t="s">
        <v>62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</row>
    <row r="2" spans="2:24" x14ac:dyDescent="0.25">
      <c r="B2" s="24" t="str">
        <f>+B7</f>
        <v>1. Recaudación Tributos Internos</v>
      </c>
      <c r="C2" s="46"/>
      <c r="D2" s="46"/>
      <c r="E2" s="46"/>
      <c r="F2" s="46"/>
      <c r="G2" s="46"/>
      <c r="H2" s="46"/>
      <c r="I2" s="14"/>
      <c r="J2" s="24" t="str">
        <f>+B55</f>
        <v>3. Ingresos Tributarios recaudados por la SUNAT, 2004-2016</v>
      </c>
      <c r="K2" s="14"/>
      <c r="L2" s="46"/>
      <c r="M2" s="17"/>
      <c r="N2" s="17"/>
      <c r="O2" s="17"/>
      <c r="P2" s="17"/>
    </row>
    <row r="3" spans="2:24" x14ac:dyDescent="0.25">
      <c r="B3" s="24" t="str">
        <f>+B27</f>
        <v>2. Recaudación Tributos Internos - Detalle de cargas Tributarias</v>
      </c>
      <c r="C3" s="15"/>
      <c r="D3" s="15"/>
      <c r="E3" s="15"/>
      <c r="F3" s="14"/>
      <c r="G3" s="14"/>
      <c r="H3" s="16"/>
      <c r="I3" s="14"/>
      <c r="J3" s="14"/>
      <c r="K3" s="14"/>
      <c r="L3" s="17"/>
      <c r="M3" s="17"/>
      <c r="N3" s="17"/>
      <c r="O3" s="17"/>
      <c r="P3" s="17"/>
    </row>
    <row r="4" spans="2:24" ht="11.25" customHeight="1" x14ac:dyDescent="0.25">
      <c r="B4" s="18"/>
      <c r="C4" s="19"/>
      <c r="D4" s="19"/>
      <c r="E4" s="19"/>
      <c r="F4" s="18"/>
      <c r="G4" s="20"/>
      <c r="H4" s="20"/>
      <c r="I4" s="21"/>
      <c r="J4" s="21"/>
      <c r="K4" s="21"/>
      <c r="L4" s="21"/>
      <c r="M4" s="21"/>
      <c r="N4" s="21"/>
      <c r="O4" s="21"/>
      <c r="P4" s="21"/>
    </row>
    <row r="5" spans="2:24" x14ac:dyDescent="0.25">
      <c r="B5" s="7"/>
      <c r="C5" s="9"/>
      <c r="D5" s="9"/>
      <c r="E5" s="9"/>
      <c r="F5" s="9"/>
      <c r="G5" s="6"/>
      <c r="H5" s="6"/>
    </row>
    <row r="6" spans="2:24" x14ac:dyDescent="0.25">
      <c r="B6" s="7"/>
      <c r="C6" s="9"/>
      <c r="D6" s="9"/>
      <c r="E6" s="9"/>
      <c r="F6" s="9"/>
      <c r="G6" s="6"/>
      <c r="H6" s="6"/>
    </row>
    <row r="7" spans="2:24" x14ac:dyDescent="0.25">
      <c r="B7" s="31" t="s">
        <v>34</v>
      </c>
      <c r="C7" s="12"/>
      <c r="D7" s="12"/>
      <c r="E7" s="12"/>
      <c r="F7" s="12"/>
      <c r="G7" s="13"/>
      <c r="H7" s="13"/>
      <c r="I7" s="13"/>
      <c r="J7" s="13"/>
      <c r="K7" s="13"/>
      <c r="L7" s="13"/>
      <c r="M7" s="13"/>
      <c r="N7" s="13"/>
      <c r="O7" s="13"/>
      <c r="P7" s="47"/>
    </row>
    <row r="8" spans="2:24" x14ac:dyDescent="0.25">
      <c r="B8" s="32"/>
      <c r="C8" s="118" t="str">
        <f>+CONCATENATE("Entre enero y noviembre del 2016 en la región se ha logrado recaudar S/ ", FIXED(H21,1)," millones por tributos internos, cifra inferior en ",FIXED(100*M21,1),"% respecto a lo recaudado en el mismo periodo del 2015. Es así que se recaudaron S/ ",FIXED(H14,1)," millones por Impuesto a la Renta, S/ ", FIXED(H17,1)," millones por Impuesto a la producción y el Consumo y solo S/ ",FIXED(H20,1)," millones por otros conceptos.")</f>
        <v>Entre enero y noviembre del 2016 en la región se ha logrado recaudar S/ 78.7 millones por tributos internos, cifra inferior en -1.3% respecto a lo recaudado en el mismo periodo del 2015. Es así que se recaudaron S/ 39.8 millones por Impuesto a la Renta, S/ 25.8 millones por Impuesto a la producción y el Consumo y solo S/ 13.1 millones por otros conceptos.</v>
      </c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48"/>
      <c r="S8" s="3"/>
      <c r="T8" s="3"/>
      <c r="U8" s="3"/>
      <c r="V8" s="3"/>
      <c r="W8" s="3"/>
      <c r="X8" s="3"/>
    </row>
    <row r="9" spans="2:24" x14ac:dyDescent="0.25">
      <c r="B9" s="33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48"/>
      <c r="R9" s="4"/>
      <c r="S9" s="3"/>
      <c r="T9" s="3"/>
      <c r="U9" s="3"/>
      <c r="V9" s="3"/>
      <c r="W9" s="3"/>
      <c r="X9" s="3"/>
    </row>
    <row r="10" spans="2:24" x14ac:dyDescent="0.25">
      <c r="B10" s="33"/>
      <c r="C10" s="11"/>
      <c r="D10" s="11"/>
      <c r="E10" s="129" t="s">
        <v>45</v>
      </c>
      <c r="F10" s="129"/>
      <c r="G10" s="129"/>
      <c r="H10" s="129"/>
      <c r="I10" s="129"/>
      <c r="J10" s="129"/>
      <c r="K10" s="129"/>
      <c r="L10" s="129"/>
      <c r="M10" s="129"/>
      <c r="N10" s="11"/>
      <c r="O10" s="11"/>
      <c r="P10" s="48"/>
    </row>
    <row r="11" spans="2:24" ht="15" customHeight="1" x14ac:dyDescent="0.25">
      <c r="B11" s="33"/>
      <c r="C11" s="11"/>
      <c r="D11" s="11"/>
      <c r="E11" s="130"/>
      <c r="F11" s="130"/>
      <c r="G11" s="130"/>
      <c r="H11" s="130"/>
      <c r="I11" s="130"/>
      <c r="J11" s="130"/>
      <c r="K11" s="130"/>
      <c r="L11" s="130"/>
      <c r="M11" s="130"/>
      <c r="N11" s="11"/>
      <c r="O11" s="11"/>
      <c r="P11" s="48"/>
    </row>
    <row r="12" spans="2:24" x14ac:dyDescent="0.25">
      <c r="B12" s="33"/>
      <c r="C12" s="11"/>
      <c r="D12" s="11"/>
      <c r="E12" s="131" t="s">
        <v>46</v>
      </c>
      <c r="F12" s="132"/>
      <c r="G12" s="133"/>
      <c r="H12" s="137" t="s">
        <v>37</v>
      </c>
      <c r="I12" s="137"/>
      <c r="J12" s="137" t="s">
        <v>38</v>
      </c>
      <c r="K12" s="137"/>
      <c r="L12" s="138" t="s">
        <v>42</v>
      </c>
      <c r="M12" s="138"/>
      <c r="N12" s="11"/>
      <c r="O12" s="11"/>
      <c r="P12" s="48"/>
    </row>
    <row r="13" spans="2:24" x14ac:dyDescent="0.25">
      <c r="B13" s="33"/>
      <c r="C13" s="11"/>
      <c r="D13" s="11"/>
      <c r="E13" s="142"/>
      <c r="F13" s="143"/>
      <c r="G13" s="144"/>
      <c r="H13" s="29" t="s">
        <v>20</v>
      </c>
      <c r="I13" s="29" t="s">
        <v>40</v>
      </c>
      <c r="J13" s="29" t="s">
        <v>20</v>
      </c>
      <c r="K13" s="29" t="s">
        <v>40</v>
      </c>
      <c r="L13" s="29" t="s">
        <v>20</v>
      </c>
      <c r="M13" s="29" t="s">
        <v>41</v>
      </c>
      <c r="N13" s="11"/>
      <c r="O13" s="11"/>
      <c r="P13" s="48"/>
    </row>
    <row r="14" spans="2:24" x14ac:dyDescent="0.25">
      <c r="B14" s="33"/>
      <c r="C14" s="11"/>
      <c r="D14" s="11"/>
      <c r="E14" s="125" t="s">
        <v>0</v>
      </c>
      <c r="F14" s="125"/>
      <c r="G14" s="125"/>
      <c r="H14" s="35">
        <v>39.831631040000005</v>
      </c>
      <c r="I14" s="30">
        <f>+H14/H$21</f>
        <v>0.50594235543871235</v>
      </c>
      <c r="J14" s="35">
        <v>37.924714139999999</v>
      </c>
      <c r="K14" s="30">
        <f>+J14/J$21</f>
        <v>0.47553251564739818</v>
      </c>
      <c r="L14" s="38">
        <f>+H14-J14</f>
        <v>1.9069169000000059</v>
      </c>
      <c r="M14" s="30">
        <f>+H14/J14-1</f>
        <v>5.0281642017407924E-2</v>
      </c>
      <c r="N14" s="11"/>
      <c r="O14" s="11"/>
      <c r="P14" s="48"/>
    </row>
    <row r="15" spans="2:24" x14ac:dyDescent="0.25">
      <c r="B15" s="33"/>
      <c r="C15" s="11"/>
      <c r="D15" s="11"/>
      <c r="E15" s="139" t="s">
        <v>35</v>
      </c>
      <c r="F15" s="139"/>
      <c r="G15" s="139"/>
      <c r="H15" s="36">
        <v>23.446877680000004</v>
      </c>
      <c r="I15" s="45">
        <f t="shared" ref="I15:K21" si="0">+H15/H$21</f>
        <v>0.29782281597230253</v>
      </c>
      <c r="J15" s="36">
        <v>21.386947439999997</v>
      </c>
      <c r="K15" s="45">
        <f t="shared" si="0"/>
        <v>0.26816784645016395</v>
      </c>
      <c r="L15" s="36">
        <f t="shared" ref="L15:L21" si="1">+H15-J15</f>
        <v>2.059930240000007</v>
      </c>
      <c r="M15" s="45">
        <f t="shared" ref="M15:M21" si="2">+H15/J15-1</f>
        <v>9.6317169422099003E-2</v>
      </c>
      <c r="N15" s="11"/>
      <c r="O15" s="11"/>
      <c r="P15" s="48"/>
    </row>
    <row r="16" spans="2:24" x14ac:dyDescent="0.25">
      <c r="B16" s="33"/>
      <c r="C16" s="11"/>
      <c r="D16" s="11"/>
      <c r="E16" s="139" t="s">
        <v>36</v>
      </c>
      <c r="F16" s="139"/>
      <c r="G16" s="139"/>
      <c r="H16" s="36">
        <v>4.857667740000001</v>
      </c>
      <c r="I16" s="45">
        <f t="shared" si="0"/>
        <v>6.1702214901673456E-2</v>
      </c>
      <c r="J16" s="36">
        <v>3.8177429799999998</v>
      </c>
      <c r="K16" s="45">
        <f t="shared" si="0"/>
        <v>4.7870128082515707E-2</v>
      </c>
      <c r="L16" s="36">
        <f t="shared" si="1"/>
        <v>1.0399247600000012</v>
      </c>
      <c r="M16" s="45">
        <f t="shared" si="2"/>
        <v>0.27239255378055893</v>
      </c>
      <c r="N16" s="11"/>
      <c r="O16" s="11"/>
      <c r="P16" s="48"/>
    </row>
    <row r="17" spans="2:16" x14ac:dyDescent="0.25">
      <c r="B17" s="33"/>
      <c r="C17" s="11"/>
      <c r="D17" s="11"/>
      <c r="E17" s="125" t="s">
        <v>44</v>
      </c>
      <c r="F17" s="125"/>
      <c r="G17" s="125"/>
      <c r="H17" s="35">
        <v>25.813088839999999</v>
      </c>
      <c r="I17" s="30">
        <f t="shared" si="0"/>
        <v>0.32787848822317112</v>
      </c>
      <c r="J17" s="35">
        <v>28.979348739999995</v>
      </c>
      <c r="K17" s="30">
        <f t="shared" si="0"/>
        <v>0.36336787028331852</v>
      </c>
      <c r="L17" s="38">
        <f t="shared" si="1"/>
        <v>-3.1662598999999965</v>
      </c>
      <c r="M17" s="30">
        <f t="shared" si="2"/>
        <v>-0.10925918068095264</v>
      </c>
      <c r="N17" s="11"/>
      <c r="O17" s="11"/>
      <c r="P17" s="48"/>
    </row>
    <row r="18" spans="2:16" x14ac:dyDescent="0.25">
      <c r="B18" s="33"/>
      <c r="C18" s="11"/>
      <c r="D18" s="11"/>
      <c r="E18" s="139" t="s">
        <v>10</v>
      </c>
      <c r="F18" s="139"/>
      <c r="G18" s="139"/>
      <c r="H18" s="37">
        <v>25.7031499</v>
      </c>
      <c r="I18" s="25">
        <f t="shared" si="0"/>
        <v>0.32648204110800838</v>
      </c>
      <c r="J18" s="37">
        <v>28.871401729999995</v>
      </c>
      <c r="K18" s="25">
        <f t="shared" si="0"/>
        <v>0.362014338308564</v>
      </c>
      <c r="L18" s="39">
        <f t="shared" si="1"/>
        <v>-3.1682518299999956</v>
      </c>
      <c r="M18" s="25">
        <f t="shared" si="2"/>
        <v>-0.10973668198132192</v>
      </c>
      <c r="N18" s="11"/>
      <c r="O18" s="11"/>
      <c r="P18" s="48"/>
    </row>
    <row r="19" spans="2:16" x14ac:dyDescent="0.25">
      <c r="B19" s="33"/>
      <c r="C19" s="11"/>
      <c r="D19" s="11"/>
      <c r="E19" s="139" t="s">
        <v>11</v>
      </c>
      <c r="F19" s="139"/>
      <c r="G19" s="139"/>
      <c r="H19" s="37">
        <v>0.10993893999999999</v>
      </c>
      <c r="I19" s="25">
        <f t="shared" si="0"/>
        <v>1.3964471151627553E-3</v>
      </c>
      <c r="J19" s="37">
        <v>0.10794701000000001</v>
      </c>
      <c r="K19" s="25">
        <f t="shared" si="0"/>
        <v>1.3535319747545196E-3</v>
      </c>
      <c r="L19" s="39">
        <f t="shared" si="1"/>
        <v>1.9919299999999751E-3</v>
      </c>
      <c r="M19" s="25">
        <f t="shared" si="2"/>
        <v>1.8452850153051648E-2</v>
      </c>
      <c r="N19" s="11"/>
      <c r="O19" s="11"/>
      <c r="P19" s="48"/>
    </row>
    <row r="20" spans="2:16" x14ac:dyDescent="0.25">
      <c r="B20" s="33"/>
      <c r="C20" s="11"/>
      <c r="D20" s="11"/>
      <c r="E20" s="125" t="s">
        <v>12</v>
      </c>
      <c r="F20" s="125"/>
      <c r="G20" s="125"/>
      <c r="H20" s="35">
        <v>13.082887350000004</v>
      </c>
      <c r="I20" s="30">
        <f t="shared" si="0"/>
        <v>0.16617915633811653</v>
      </c>
      <c r="J20" s="35">
        <v>12.848031649999998</v>
      </c>
      <c r="K20" s="30">
        <f t="shared" si="0"/>
        <v>0.16109961406928328</v>
      </c>
      <c r="L20" s="38">
        <f t="shared" si="1"/>
        <v>0.234855700000006</v>
      </c>
      <c r="M20" s="30">
        <f t="shared" si="2"/>
        <v>1.8279508207781126E-2</v>
      </c>
      <c r="N20" s="11"/>
      <c r="O20" s="11"/>
      <c r="P20" s="48"/>
    </row>
    <row r="21" spans="2:16" x14ac:dyDescent="0.25">
      <c r="B21" s="33"/>
      <c r="C21" s="11"/>
      <c r="D21" s="11"/>
      <c r="E21" s="126" t="s">
        <v>16</v>
      </c>
      <c r="F21" s="127"/>
      <c r="G21" s="128"/>
      <c r="H21" s="60">
        <v>78.727607230000004</v>
      </c>
      <c r="I21" s="27">
        <f t="shared" si="0"/>
        <v>1</v>
      </c>
      <c r="J21" s="60">
        <v>79.752094529999994</v>
      </c>
      <c r="K21" s="27">
        <f t="shared" si="0"/>
        <v>1</v>
      </c>
      <c r="L21" s="61">
        <f t="shared" si="1"/>
        <v>-1.0244872999999899</v>
      </c>
      <c r="M21" s="27">
        <f t="shared" si="2"/>
        <v>-1.2845898355868468E-2</v>
      </c>
      <c r="N21" s="11"/>
      <c r="O21" s="11"/>
      <c r="P21" s="48"/>
    </row>
    <row r="22" spans="2:16" x14ac:dyDescent="0.25">
      <c r="B22" s="33"/>
      <c r="C22" s="11"/>
      <c r="D22" s="11"/>
      <c r="E22" s="44" t="s">
        <v>47</v>
      </c>
      <c r="F22" s="40"/>
      <c r="G22" s="40"/>
      <c r="H22" s="41"/>
      <c r="I22" s="42"/>
      <c r="J22" s="41"/>
      <c r="K22" s="42"/>
      <c r="L22" s="43"/>
      <c r="M22" s="42"/>
      <c r="N22" s="11"/>
      <c r="O22" s="11"/>
      <c r="P22" s="48"/>
    </row>
    <row r="23" spans="2:16" x14ac:dyDescent="0.25">
      <c r="B23" s="33"/>
      <c r="C23" s="11"/>
      <c r="D23" s="11"/>
      <c r="E23" s="120" t="s">
        <v>43</v>
      </c>
      <c r="F23" s="120"/>
      <c r="G23" s="120"/>
      <c r="H23" s="120"/>
      <c r="I23" s="120"/>
      <c r="J23" s="120"/>
      <c r="K23" s="120"/>
      <c r="L23" s="120"/>
      <c r="M23" s="120"/>
      <c r="N23" s="11"/>
      <c r="O23" s="11"/>
      <c r="P23" s="48"/>
    </row>
    <row r="24" spans="2:16" x14ac:dyDescent="0.25">
      <c r="B24" s="22"/>
      <c r="C24" s="23"/>
      <c r="D24" s="23"/>
      <c r="E24" s="23"/>
      <c r="F24" s="34"/>
      <c r="G24" s="34"/>
      <c r="H24" s="34"/>
      <c r="I24" s="34"/>
      <c r="J24" s="34"/>
      <c r="K24" s="34"/>
      <c r="L24" s="23"/>
      <c r="M24" s="23"/>
      <c r="N24" s="23"/>
      <c r="O24" s="23"/>
      <c r="P24" s="49"/>
    </row>
    <row r="25" spans="2:16" x14ac:dyDescent="0.25">
      <c r="F25" s="8"/>
      <c r="G25" s="8"/>
      <c r="H25" s="8"/>
      <c r="I25" s="8"/>
      <c r="J25" s="8"/>
      <c r="K25" s="8"/>
    </row>
    <row r="27" spans="2:16" x14ac:dyDescent="0.25">
      <c r="B27" s="31" t="s">
        <v>48</v>
      </c>
      <c r="C27" s="12"/>
      <c r="D27" s="12"/>
      <c r="E27" s="12"/>
      <c r="F27" s="12"/>
      <c r="G27" s="13"/>
      <c r="H27" s="13"/>
      <c r="I27" s="13"/>
      <c r="J27" s="13"/>
      <c r="K27" s="13"/>
      <c r="L27" s="13"/>
      <c r="M27" s="13"/>
      <c r="N27" s="13"/>
      <c r="O27" s="13"/>
      <c r="P27" s="47"/>
    </row>
    <row r="28" spans="2:16" x14ac:dyDescent="0.25">
      <c r="B28" s="32"/>
      <c r="C28" s="118" t="str">
        <f>+CONCATENATE("Durante el periodo de referencia del 2016 los impuestos a la producción y consumo representaron  ",FIXED(I44*100,1),"% del total recaudado, casi en su totalidad por el Impuesto General a las Ventas (IGV). Mientras que el Impuesto a la Renta de Tercera Categoría Alcanzó una participación de ",FIXED(I37*100,1),"% y el Impuesto de Quinta Categoría de ",FIXED(I39*100,1),"%, entre las principales.")</f>
        <v>Durante el periodo de referencia del 2016 los impuestos a la producción y consumo representaron  32.8% del total recaudado, casi en su totalidad por el Impuesto General a las Ventas (IGV). Mientras que el Impuesto a la Renta de Tercera Categoría Alcanzó una participación de 29.8% y el Impuesto de Quinta Categoría de 6.2%, entre las principales.</v>
      </c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48"/>
    </row>
    <row r="29" spans="2:16" x14ac:dyDescent="0.25">
      <c r="B29" s="33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48"/>
    </row>
    <row r="30" spans="2:16" x14ac:dyDescent="0.25">
      <c r="B30" s="33"/>
      <c r="C30" s="11"/>
      <c r="D30" s="11"/>
      <c r="E30" s="129" t="s">
        <v>45</v>
      </c>
      <c r="F30" s="129"/>
      <c r="G30" s="129"/>
      <c r="H30" s="129"/>
      <c r="I30" s="129"/>
      <c r="J30" s="129"/>
      <c r="K30" s="129"/>
      <c r="L30" s="129"/>
      <c r="M30" s="129"/>
      <c r="N30" s="11"/>
      <c r="O30" s="11"/>
      <c r="P30" s="48"/>
    </row>
    <row r="31" spans="2:16" x14ac:dyDescent="0.25">
      <c r="B31" s="33"/>
      <c r="C31" s="11"/>
      <c r="D31" s="11"/>
      <c r="E31" s="130"/>
      <c r="F31" s="130"/>
      <c r="G31" s="130"/>
      <c r="H31" s="130"/>
      <c r="I31" s="130"/>
      <c r="J31" s="130"/>
      <c r="K31" s="130"/>
      <c r="L31" s="130"/>
      <c r="M31" s="130"/>
      <c r="N31" s="11"/>
      <c r="O31" s="11"/>
      <c r="P31" s="48"/>
    </row>
    <row r="32" spans="2:16" x14ac:dyDescent="0.25">
      <c r="B32" s="33"/>
      <c r="C32" s="11"/>
      <c r="D32" s="11"/>
      <c r="E32" s="131" t="s">
        <v>21</v>
      </c>
      <c r="F32" s="132"/>
      <c r="G32" s="133"/>
      <c r="H32" s="137" t="s">
        <v>37</v>
      </c>
      <c r="I32" s="137"/>
      <c r="J32" s="137" t="s">
        <v>38</v>
      </c>
      <c r="K32" s="137"/>
      <c r="L32" s="138" t="s">
        <v>42</v>
      </c>
      <c r="M32" s="138"/>
      <c r="N32" s="11"/>
      <c r="O32" s="11"/>
      <c r="P32" s="48"/>
    </row>
    <row r="33" spans="2:16" x14ac:dyDescent="0.25">
      <c r="B33" s="33"/>
      <c r="C33" s="11"/>
      <c r="D33" s="11"/>
      <c r="E33" s="134"/>
      <c r="F33" s="135"/>
      <c r="G33" s="136"/>
      <c r="H33" s="50" t="s">
        <v>20</v>
      </c>
      <c r="I33" s="50" t="s">
        <v>40</v>
      </c>
      <c r="J33" s="50" t="s">
        <v>20</v>
      </c>
      <c r="K33" s="50" t="s">
        <v>40</v>
      </c>
      <c r="L33" s="50" t="s">
        <v>20</v>
      </c>
      <c r="M33" s="50" t="s">
        <v>41</v>
      </c>
      <c r="N33" s="11"/>
      <c r="O33" s="11"/>
      <c r="P33" s="48"/>
    </row>
    <row r="34" spans="2:16" x14ac:dyDescent="0.25">
      <c r="B34" s="33"/>
      <c r="C34" s="51"/>
      <c r="D34" s="52"/>
      <c r="E34" s="124" t="s">
        <v>0</v>
      </c>
      <c r="F34" s="124"/>
      <c r="G34" s="124"/>
      <c r="H34" s="59">
        <v>39.831631040000005</v>
      </c>
      <c r="I34" s="57">
        <f>+H34/H$50</f>
        <v>0.50594235543871235</v>
      </c>
      <c r="J34" s="59">
        <v>37.924714139999999</v>
      </c>
      <c r="K34" s="57">
        <f>+J34/J$50</f>
        <v>0.47553251564739818</v>
      </c>
      <c r="L34" s="58">
        <f>+H34-J34</f>
        <v>1.9069169000000059</v>
      </c>
      <c r="M34" s="57">
        <f>+H34/J34-1</f>
        <v>5.0281642017407924E-2</v>
      </c>
      <c r="N34" s="11"/>
      <c r="O34" s="11"/>
      <c r="P34" s="48"/>
    </row>
    <row r="35" spans="2:16" x14ac:dyDescent="0.25">
      <c r="B35" s="33"/>
      <c r="C35" s="53"/>
      <c r="D35" s="54"/>
      <c r="E35" s="121" t="s">
        <v>5</v>
      </c>
      <c r="F35" s="121"/>
      <c r="G35" s="121"/>
      <c r="H35" s="55">
        <v>1.57328248</v>
      </c>
      <c r="I35" s="45">
        <f t="shared" ref="I35:K50" si="3">+H35/H$50</f>
        <v>1.9983872689077281E-2</v>
      </c>
      <c r="J35" s="55">
        <v>1.2434030500000002</v>
      </c>
      <c r="K35" s="45">
        <f t="shared" si="3"/>
        <v>1.5590851341619307E-2</v>
      </c>
      <c r="L35" s="36">
        <f t="shared" ref="L35:L50" si="4">+H35-J35</f>
        <v>0.32987942999999986</v>
      </c>
      <c r="M35" s="45">
        <f t="shared" ref="M35:M50" si="5">+H35/J35-1</f>
        <v>0.26530370019600635</v>
      </c>
      <c r="N35" s="11"/>
      <c r="O35" s="11"/>
      <c r="P35" s="48"/>
    </row>
    <row r="36" spans="2:16" x14ac:dyDescent="0.25">
      <c r="B36" s="33"/>
      <c r="C36" s="53"/>
      <c r="D36" s="54"/>
      <c r="E36" s="121" t="s">
        <v>6</v>
      </c>
      <c r="F36" s="121"/>
      <c r="G36" s="121"/>
      <c r="H36" s="55">
        <v>1.4084964199999999</v>
      </c>
      <c r="I36" s="45">
        <f t="shared" si="3"/>
        <v>1.7890756109037152E-2</v>
      </c>
      <c r="J36" s="55">
        <v>1.41197799</v>
      </c>
      <c r="K36" s="45">
        <f t="shared" si="3"/>
        <v>1.7704588178168317E-2</v>
      </c>
      <c r="L36" s="36">
        <f t="shared" si="4"/>
        <v>-3.4815700000001559E-3</v>
      </c>
      <c r="M36" s="45">
        <f t="shared" si="5"/>
        <v>-2.4657395686459305E-3</v>
      </c>
      <c r="N36" s="11"/>
      <c r="O36" s="11"/>
      <c r="P36" s="48"/>
    </row>
    <row r="37" spans="2:16" x14ac:dyDescent="0.25">
      <c r="B37" s="33"/>
      <c r="C37" s="53"/>
      <c r="D37" s="54"/>
      <c r="E37" s="121" t="s">
        <v>1</v>
      </c>
      <c r="F37" s="121"/>
      <c r="G37" s="121"/>
      <c r="H37" s="55">
        <v>23.446877680000004</v>
      </c>
      <c r="I37" s="45">
        <f t="shared" si="3"/>
        <v>0.29782281597230253</v>
      </c>
      <c r="J37" s="55">
        <v>21.386947439999997</v>
      </c>
      <c r="K37" s="45">
        <f t="shared" si="3"/>
        <v>0.26816784645016395</v>
      </c>
      <c r="L37" s="36">
        <f t="shared" si="4"/>
        <v>2.059930240000007</v>
      </c>
      <c r="M37" s="45">
        <f t="shared" si="5"/>
        <v>9.6317169422099003E-2</v>
      </c>
      <c r="N37" s="11"/>
      <c r="O37" s="11"/>
      <c r="P37" s="48"/>
    </row>
    <row r="38" spans="2:16" x14ac:dyDescent="0.25">
      <c r="B38" s="33"/>
      <c r="C38" s="53"/>
      <c r="D38" s="54"/>
      <c r="E38" s="121" t="s">
        <v>4</v>
      </c>
      <c r="F38" s="121"/>
      <c r="G38" s="121"/>
      <c r="H38" s="55">
        <v>1.57943835</v>
      </c>
      <c r="I38" s="45">
        <f t="shared" si="3"/>
        <v>2.0062064700959666E-2</v>
      </c>
      <c r="J38" s="55">
        <v>1.1971638</v>
      </c>
      <c r="K38" s="45">
        <f t="shared" si="3"/>
        <v>1.5011064061140967E-2</v>
      </c>
      <c r="L38" s="36">
        <f t="shared" si="4"/>
        <v>0.38227454999999999</v>
      </c>
      <c r="M38" s="45">
        <f t="shared" si="5"/>
        <v>0.31931683032848146</v>
      </c>
      <c r="N38" s="11"/>
      <c r="O38" s="11"/>
      <c r="P38" s="48"/>
    </row>
    <row r="39" spans="2:16" x14ac:dyDescent="0.25">
      <c r="B39" s="33"/>
      <c r="C39" s="53"/>
      <c r="D39" s="54"/>
      <c r="E39" s="121" t="s">
        <v>2</v>
      </c>
      <c r="F39" s="121"/>
      <c r="G39" s="121"/>
      <c r="H39" s="55">
        <v>4.857667740000001</v>
      </c>
      <c r="I39" s="45">
        <f t="shared" si="3"/>
        <v>6.1702214901673456E-2</v>
      </c>
      <c r="J39" s="55">
        <v>3.8177429799999998</v>
      </c>
      <c r="K39" s="45">
        <f t="shared" si="3"/>
        <v>4.7870128082515707E-2</v>
      </c>
      <c r="L39" s="36">
        <f t="shared" si="4"/>
        <v>1.0399247600000012</v>
      </c>
      <c r="M39" s="45">
        <f t="shared" si="5"/>
        <v>0.27239255378055893</v>
      </c>
      <c r="N39" s="11"/>
      <c r="O39" s="11"/>
      <c r="P39" s="48"/>
    </row>
    <row r="40" spans="2:16" x14ac:dyDescent="0.25">
      <c r="B40" s="33"/>
      <c r="C40" s="53"/>
      <c r="D40" s="54"/>
      <c r="E40" s="121" t="s">
        <v>7</v>
      </c>
      <c r="F40" s="121"/>
      <c r="G40" s="121"/>
      <c r="H40" s="55">
        <v>5.6365990000000005E-2</v>
      </c>
      <c r="I40" s="45">
        <f t="shared" si="3"/>
        <v>7.1596218890952312E-4</v>
      </c>
      <c r="J40" s="55">
        <v>1.7375990000000001E-2</v>
      </c>
      <c r="K40" s="45">
        <f t="shared" si="3"/>
        <v>2.1787503014687284E-4</v>
      </c>
      <c r="L40" s="36">
        <f t="shared" si="4"/>
        <v>3.8990000000000004E-2</v>
      </c>
      <c r="M40" s="45">
        <f t="shared" si="5"/>
        <v>2.2439009230553197</v>
      </c>
      <c r="N40" s="11"/>
      <c r="O40" s="11"/>
      <c r="P40" s="48"/>
    </row>
    <row r="41" spans="2:16" x14ac:dyDescent="0.25">
      <c r="B41" s="33"/>
      <c r="C41" s="53"/>
      <c r="D41" s="54"/>
      <c r="E41" s="121" t="s">
        <v>3</v>
      </c>
      <c r="F41" s="121"/>
      <c r="G41" s="121"/>
      <c r="H41" s="55">
        <v>3.7669273099999989</v>
      </c>
      <c r="I41" s="45">
        <f t="shared" si="3"/>
        <v>4.7847603179340253E-2</v>
      </c>
      <c r="J41" s="55">
        <v>5.5723913899999999</v>
      </c>
      <c r="K41" s="45">
        <f t="shared" si="3"/>
        <v>6.9871411187876181E-2</v>
      </c>
      <c r="L41" s="36">
        <f t="shared" si="4"/>
        <v>-1.805464080000001</v>
      </c>
      <c r="M41" s="45">
        <f t="shared" si="5"/>
        <v>-0.32400166349406423</v>
      </c>
      <c r="N41" s="11"/>
      <c r="O41" s="11"/>
      <c r="P41" s="48"/>
    </row>
    <row r="42" spans="2:16" x14ac:dyDescent="0.25">
      <c r="B42" s="33"/>
      <c r="C42" s="53"/>
      <c r="D42" s="54"/>
      <c r="E42" s="121" t="s">
        <v>50</v>
      </c>
      <c r="F42" s="121"/>
      <c r="G42" s="121"/>
      <c r="H42" s="55">
        <v>3.10789508</v>
      </c>
      <c r="I42" s="45">
        <f t="shared" si="3"/>
        <v>3.9476559612949894E-2</v>
      </c>
      <c r="J42" s="55">
        <v>3.2214315100000004</v>
      </c>
      <c r="K42" s="45">
        <f t="shared" si="3"/>
        <v>4.0393064645947434E-2</v>
      </c>
      <c r="L42" s="36">
        <f t="shared" si="4"/>
        <v>-0.11353643000000035</v>
      </c>
      <c r="M42" s="45">
        <f t="shared" si="5"/>
        <v>-3.5244092462484278E-2</v>
      </c>
      <c r="N42" s="11"/>
      <c r="O42" s="11"/>
      <c r="P42" s="48"/>
    </row>
    <row r="43" spans="2:16" x14ac:dyDescent="0.25">
      <c r="B43" s="33"/>
      <c r="C43" s="53"/>
      <c r="D43" s="54"/>
      <c r="E43" s="121" t="s">
        <v>8</v>
      </c>
      <c r="F43" s="121"/>
      <c r="G43" s="121"/>
      <c r="H43" s="55">
        <v>3.4679989999999994E-2</v>
      </c>
      <c r="I43" s="45">
        <f t="shared" si="3"/>
        <v>4.4050608446264083E-4</v>
      </c>
      <c r="J43" s="55">
        <v>5.6279989999999995E-2</v>
      </c>
      <c r="K43" s="45">
        <f t="shared" si="3"/>
        <v>7.0568666981942895E-4</v>
      </c>
      <c r="L43" s="36">
        <f t="shared" si="4"/>
        <v>-2.1600000000000001E-2</v>
      </c>
      <c r="M43" s="45">
        <f t="shared" si="5"/>
        <v>-0.3837953773623628</v>
      </c>
      <c r="N43" s="11"/>
      <c r="O43" s="11"/>
      <c r="P43" s="48"/>
    </row>
    <row r="44" spans="2:16" x14ac:dyDescent="0.25">
      <c r="B44" s="33"/>
      <c r="C44" s="51"/>
      <c r="D44" s="52"/>
      <c r="E44" s="124" t="s">
        <v>9</v>
      </c>
      <c r="F44" s="124"/>
      <c r="G44" s="124"/>
      <c r="H44" s="59">
        <v>25.813088839999999</v>
      </c>
      <c r="I44" s="57">
        <f t="shared" si="3"/>
        <v>0.32787848822317112</v>
      </c>
      <c r="J44" s="59">
        <v>28.979348739999995</v>
      </c>
      <c r="K44" s="57">
        <f t="shared" si="3"/>
        <v>0.36336787028331852</v>
      </c>
      <c r="L44" s="58">
        <f t="shared" si="4"/>
        <v>-3.1662598999999965</v>
      </c>
      <c r="M44" s="57">
        <f t="shared" si="5"/>
        <v>-0.10925918068095264</v>
      </c>
      <c r="N44" s="11"/>
      <c r="O44" s="11"/>
      <c r="P44" s="48"/>
    </row>
    <row r="45" spans="2:16" x14ac:dyDescent="0.25">
      <c r="B45" s="33"/>
      <c r="C45" s="53"/>
      <c r="D45" s="54"/>
      <c r="E45" s="121" t="s">
        <v>17</v>
      </c>
      <c r="F45" s="121"/>
      <c r="G45" s="121"/>
      <c r="H45" s="55">
        <v>25.7031499</v>
      </c>
      <c r="I45" s="45">
        <f t="shared" si="3"/>
        <v>0.32648204110800838</v>
      </c>
      <c r="J45" s="55">
        <v>28.871401729999995</v>
      </c>
      <c r="K45" s="45">
        <f t="shared" si="3"/>
        <v>0.362014338308564</v>
      </c>
      <c r="L45" s="36">
        <f t="shared" si="4"/>
        <v>-3.1682518299999956</v>
      </c>
      <c r="M45" s="45">
        <f t="shared" si="5"/>
        <v>-0.10973668198132192</v>
      </c>
      <c r="N45" s="11"/>
      <c r="O45" s="11"/>
      <c r="P45" s="48"/>
    </row>
    <row r="46" spans="2:16" x14ac:dyDescent="0.25">
      <c r="B46" s="33"/>
      <c r="C46" s="53"/>
      <c r="D46" s="54"/>
      <c r="E46" s="121" t="s">
        <v>18</v>
      </c>
      <c r="F46" s="121"/>
      <c r="G46" s="121"/>
      <c r="H46" s="55">
        <v>0.10993893999999999</v>
      </c>
      <c r="I46" s="45">
        <f t="shared" si="3"/>
        <v>1.3964471151627553E-3</v>
      </c>
      <c r="J46" s="55">
        <v>0.10794701000000001</v>
      </c>
      <c r="K46" s="45">
        <f t="shared" si="3"/>
        <v>1.3535319747545196E-3</v>
      </c>
      <c r="L46" s="36">
        <f t="shared" si="4"/>
        <v>1.9919299999999751E-3</v>
      </c>
      <c r="M46" s="45">
        <f t="shared" si="5"/>
        <v>1.8452850153051648E-2</v>
      </c>
      <c r="N46" s="11"/>
      <c r="O46" s="11"/>
      <c r="P46" s="48"/>
    </row>
    <row r="47" spans="2:16" x14ac:dyDescent="0.25">
      <c r="B47" s="33"/>
      <c r="C47" s="53"/>
      <c r="D47" s="54"/>
      <c r="E47" s="121" t="s">
        <v>51</v>
      </c>
      <c r="F47" s="121"/>
      <c r="G47" s="121"/>
      <c r="H47" s="55">
        <v>0</v>
      </c>
      <c r="I47" s="45">
        <f t="shared" si="3"/>
        <v>0</v>
      </c>
      <c r="J47" s="55">
        <v>0</v>
      </c>
      <c r="K47" s="45">
        <f t="shared" si="3"/>
        <v>0</v>
      </c>
      <c r="L47" s="36">
        <f t="shared" si="4"/>
        <v>0</v>
      </c>
      <c r="M47" s="45" t="e">
        <f t="shared" si="5"/>
        <v>#DIV/0!</v>
      </c>
      <c r="N47" s="11"/>
      <c r="O47" s="11"/>
      <c r="P47" s="48"/>
    </row>
    <row r="48" spans="2:16" x14ac:dyDescent="0.25">
      <c r="B48" s="33"/>
      <c r="C48" s="53"/>
      <c r="D48" s="54"/>
      <c r="E48" s="121" t="s">
        <v>52</v>
      </c>
      <c r="F48" s="121"/>
      <c r="G48" s="121"/>
      <c r="H48" s="55">
        <v>0</v>
      </c>
      <c r="I48" s="45">
        <f t="shared" si="3"/>
        <v>0</v>
      </c>
      <c r="J48" s="55">
        <v>0</v>
      </c>
      <c r="K48" s="45">
        <f t="shared" si="3"/>
        <v>0</v>
      </c>
      <c r="L48" s="36">
        <f t="shared" si="4"/>
        <v>0</v>
      </c>
      <c r="M48" s="45" t="e">
        <f t="shared" si="5"/>
        <v>#DIV/0!</v>
      </c>
      <c r="N48" s="11"/>
      <c r="O48" s="11"/>
      <c r="P48" s="48"/>
    </row>
    <row r="49" spans="2:16" x14ac:dyDescent="0.25">
      <c r="B49" s="33"/>
      <c r="C49" s="51"/>
      <c r="D49" s="52"/>
      <c r="E49" s="122" t="s">
        <v>12</v>
      </c>
      <c r="F49" s="122"/>
      <c r="G49" s="122"/>
      <c r="H49" s="56">
        <v>13.082887350000004</v>
      </c>
      <c r="I49" s="57">
        <f t="shared" si="3"/>
        <v>0.16617915633811653</v>
      </c>
      <c r="J49" s="56">
        <v>12.848031649999998</v>
      </c>
      <c r="K49" s="57">
        <f t="shared" si="3"/>
        <v>0.16109961406928328</v>
      </c>
      <c r="L49" s="58">
        <f t="shared" si="4"/>
        <v>0.234855700000006</v>
      </c>
      <c r="M49" s="57">
        <f t="shared" si="5"/>
        <v>1.8279508207781126E-2</v>
      </c>
      <c r="N49" s="11"/>
      <c r="O49" s="11"/>
      <c r="P49" s="48"/>
    </row>
    <row r="50" spans="2:16" x14ac:dyDescent="0.25">
      <c r="B50" s="33"/>
      <c r="C50" s="51"/>
      <c r="D50" s="52"/>
      <c r="E50" s="123" t="s">
        <v>49</v>
      </c>
      <c r="F50" s="123"/>
      <c r="G50" s="123"/>
      <c r="H50" s="62">
        <f>+H34+H44+H49</f>
        <v>78.727607230000004</v>
      </c>
      <c r="I50" s="63">
        <f t="shared" si="3"/>
        <v>1</v>
      </c>
      <c r="J50" s="62">
        <f>+J34+J44+J49</f>
        <v>79.752094529999994</v>
      </c>
      <c r="K50" s="63">
        <f t="shared" si="3"/>
        <v>1</v>
      </c>
      <c r="L50" s="64">
        <f t="shared" si="4"/>
        <v>-1.0244872999999899</v>
      </c>
      <c r="M50" s="63">
        <f t="shared" si="5"/>
        <v>-1.2845898355868468E-2</v>
      </c>
      <c r="N50" s="11"/>
      <c r="O50" s="11"/>
      <c r="P50" s="48"/>
    </row>
    <row r="51" spans="2:16" x14ac:dyDescent="0.25">
      <c r="B51" s="33"/>
      <c r="C51" s="53"/>
      <c r="D51" s="54"/>
      <c r="E51" s="120" t="s">
        <v>43</v>
      </c>
      <c r="F51" s="120"/>
      <c r="G51" s="120"/>
      <c r="H51" s="120"/>
      <c r="I51" s="120"/>
      <c r="J51" s="120"/>
      <c r="K51" s="120"/>
      <c r="L51" s="120"/>
      <c r="M51" s="120"/>
      <c r="N51" s="11"/>
      <c r="O51" s="11"/>
      <c r="P51" s="48"/>
    </row>
    <row r="52" spans="2:16" x14ac:dyDescent="0.25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49"/>
    </row>
    <row r="55" spans="2:16" x14ac:dyDescent="0.25">
      <c r="B55" s="31" t="s">
        <v>61</v>
      </c>
      <c r="C55" s="12"/>
      <c r="D55" s="12"/>
      <c r="E55" s="12"/>
      <c r="F55" s="12"/>
      <c r="G55" s="13"/>
      <c r="H55" s="13"/>
      <c r="I55" s="13"/>
      <c r="J55" s="13"/>
      <c r="K55" s="13"/>
      <c r="L55" s="13"/>
      <c r="M55" s="13"/>
      <c r="N55" s="13"/>
      <c r="O55" s="13"/>
      <c r="P55" s="47"/>
    </row>
    <row r="56" spans="2:16" x14ac:dyDescent="0.25">
      <c r="B56" s="32"/>
      <c r="C56" s="118" t="str">
        <f>+CONCATENATE("En esta región se habría recaudado en el 2016 unos  S/ ",FIXED(H73,1)," millones, con lo que registraría una reducción de ",FIXED(O73*100,1),"% respecto al año anterior. El Impuesto a la Renta recaudado sería de S/ ",FIXED(D73,1)," millones un ",FIXED(K73*100,1),"% más en comparación del año 2015. Mientras que el IGV habría alcanzado los S/ ",FIXED(E73,1)," millones un ",FIXED(L73*100,1),"% inferior al año anterior.")</f>
        <v>En esta región se habría recaudado en el 2016 unos  S/ 85.9 millones, con lo que registraría una reducción de -2.0% respecto al año anterior. El Impuesto a la Renta recaudado sería de S/ 43.5 millones un 4.7% más en comparación del año 2015. Mientras que el IGV habría alcanzado los S/ 28.1 millones un -11.3% inferior al año anterior.</v>
      </c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48"/>
    </row>
    <row r="57" spans="2:16" x14ac:dyDescent="0.25">
      <c r="B57" s="33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48"/>
    </row>
    <row r="58" spans="2:16" x14ac:dyDescent="0.25">
      <c r="B58" s="33"/>
      <c r="C58" s="119" t="s">
        <v>58</v>
      </c>
      <c r="D58" s="119"/>
      <c r="E58" s="119"/>
      <c r="F58" s="119"/>
      <c r="G58" s="119"/>
      <c r="H58" s="119"/>
      <c r="I58" s="69"/>
      <c r="J58" s="119" t="s">
        <v>60</v>
      </c>
      <c r="K58" s="119"/>
      <c r="L58" s="119"/>
      <c r="M58" s="119"/>
      <c r="N58" s="119"/>
      <c r="O58" s="119"/>
      <c r="P58" s="48"/>
    </row>
    <row r="59" spans="2:16" x14ac:dyDescent="0.25">
      <c r="B59" s="33"/>
      <c r="C59" s="119" t="s">
        <v>39</v>
      </c>
      <c r="D59" s="119"/>
      <c r="E59" s="119"/>
      <c r="F59" s="119"/>
      <c r="G59" s="119"/>
      <c r="H59" s="119"/>
      <c r="I59" s="69"/>
      <c r="J59" s="119" t="s">
        <v>59</v>
      </c>
      <c r="K59" s="119"/>
      <c r="L59" s="119"/>
      <c r="M59" s="119"/>
      <c r="N59" s="119"/>
      <c r="O59" s="119"/>
      <c r="P59" s="48"/>
    </row>
    <row r="60" spans="2:16" x14ac:dyDescent="0.25">
      <c r="B60" s="33"/>
      <c r="C60" s="71" t="s">
        <v>53</v>
      </c>
      <c r="D60" s="71" t="s">
        <v>13</v>
      </c>
      <c r="E60" s="71" t="s">
        <v>14</v>
      </c>
      <c r="F60" s="71" t="s">
        <v>15</v>
      </c>
      <c r="G60" s="71" t="s">
        <v>19</v>
      </c>
      <c r="H60" s="71" t="s">
        <v>54</v>
      </c>
      <c r="I60" s="69"/>
      <c r="J60" s="71" t="s">
        <v>53</v>
      </c>
      <c r="K60" s="71" t="s">
        <v>13</v>
      </c>
      <c r="L60" s="71" t="s">
        <v>14</v>
      </c>
      <c r="M60" s="71" t="s">
        <v>15</v>
      </c>
      <c r="N60" s="71" t="s">
        <v>19</v>
      </c>
      <c r="O60" s="71" t="s">
        <v>54</v>
      </c>
      <c r="P60" s="48"/>
    </row>
    <row r="61" spans="2:16" x14ac:dyDescent="0.25">
      <c r="B61" s="33"/>
      <c r="C61" s="72">
        <v>2004</v>
      </c>
      <c r="D61" s="36">
        <v>4.923358359999999</v>
      </c>
      <c r="E61" s="36">
        <v>2.5963637300000002</v>
      </c>
      <c r="F61" s="36">
        <v>2.2188059999999999E-2</v>
      </c>
      <c r="G61" s="36">
        <v>2.1301152400000003</v>
      </c>
      <c r="H61" s="36">
        <v>9.6724341099999993</v>
      </c>
      <c r="I61" s="69"/>
      <c r="J61" s="72">
        <v>2004</v>
      </c>
      <c r="K61" s="36"/>
      <c r="L61" s="36"/>
      <c r="M61" s="36"/>
      <c r="N61" s="36"/>
      <c r="O61" s="36"/>
      <c r="P61" s="48"/>
    </row>
    <row r="62" spans="2:16" x14ac:dyDescent="0.25">
      <c r="B62" s="33"/>
      <c r="C62" s="72">
        <v>2005</v>
      </c>
      <c r="D62" s="36">
        <v>8.5785742899999988</v>
      </c>
      <c r="E62" s="36">
        <v>3.1090802800000001</v>
      </c>
      <c r="F62" s="36">
        <v>3.352898E-2</v>
      </c>
      <c r="G62" s="36">
        <v>1.7055731099999998</v>
      </c>
      <c r="H62" s="36">
        <v>13.42832334</v>
      </c>
      <c r="I62" s="69"/>
      <c r="J62" s="72">
        <v>2005</v>
      </c>
      <c r="K62" s="45">
        <f>+D62/D61-1</f>
        <v>0.74242329376161864</v>
      </c>
      <c r="L62" s="45">
        <f t="shared" ref="L62:O73" si="6">+E62/E61-1</f>
        <v>0.19747485457286063</v>
      </c>
      <c r="M62" s="45">
        <f t="shared" si="6"/>
        <v>0.5111271557765753</v>
      </c>
      <c r="N62" s="45">
        <f t="shared" si="6"/>
        <v>-0.19930477094751009</v>
      </c>
      <c r="O62" s="45">
        <f t="shared" si="6"/>
        <v>0.38830858781626798</v>
      </c>
      <c r="P62" s="48"/>
    </row>
    <row r="63" spans="2:16" x14ac:dyDescent="0.25">
      <c r="B63" s="33"/>
      <c r="C63" s="72">
        <v>2006</v>
      </c>
      <c r="D63" s="36">
        <v>10.113938840000001</v>
      </c>
      <c r="E63" s="36">
        <v>3.8572168700000002</v>
      </c>
      <c r="F63" s="36">
        <v>3.6259929999999996E-2</v>
      </c>
      <c r="G63" s="36">
        <v>2.1087349800000004</v>
      </c>
      <c r="H63" s="36">
        <v>16.117072580000002</v>
      </c>
      <c r="I63" s="69"/>
      <c r="J63" s="72">
        <v>2006</v>
      </c>
      <c r="K63" s="45">
        <f t="shared" ref="K63:K73" si="7">+D63/D62-1</f>
        <v>0.17897665720395617</v>
      </c>
      <c r="L63" s="45">
        <f t="shared" si="6"/>
        <v>0.24062955042125833</v>
      </c>
      <c r="M63" s="45">
        <f t="shared" si="6"/>
        <v>8.1450434817879724E-2</v>
      </c>
      <c r="N63" s="45">
        <f t="shared" si="6"/>
        <v>0.2363791195089846</v>
      </c>
      <c r="O63" s="45">
        <f t="shared" si="6"/>
        <v>0.20022970641396554</v>
      </c>
      <c r="P63" s="48"/>
    </row>
    <row r="64" spans="2:16" x14ac:dyDescent="0.25">
      <c r="B64" s="33"/>
      <c r="C64" s="72">
        <v>2007</v>
      </c>
      <c r="D64" s="36">
        <v>10.31417759</v>
      </c>
      <c r="E64" s="36">
        <v>4.8123657700000004</v>
      </c>
      <c r="F64" s="36">
        <v>4.4380889999999999E-2</v>
      </c>
      <c r="G64" s="36">
        <v>2.9981916699999998</v>
      </c>
      <c r="H64" s="36">
        <v>18.169115920000003</v>
      </c>
      <c r="I64" s="69"/>
      <c r="J64" s="72">
        <v>2007</v>
      </c>
      <c r="K64" s="45">
        <f t="shared" si="7"/>
        <v>1.9798295517476028E-2</v>
      </c>
      <c r="L64" s="45">
        <f t="shared" si="6"/>
        <v>0.24762644471167627</v>
      </c>
      <c r="M64" s="45">
        <f t="shared" si="6"/>
        <v>0.22396513175839017</v>
      </c>
      <c r="N64" s="45">
        <f t="shared" si="6"/>
        <v>0.4217963368730191</v>
      </c>
      <c r="O64" s="45">
        <f t="shared" si="6"/>
        <v>0.12732109567753769</v>
      </c>
      <c r="P64" s="48"/>
    </row>
    <row r="65" spans="2:16" x14ac:dyDescent="0.25">
      <c r="B65" s="33"/>
      <c r="C65" s="72">
        <v>2008</v>
      </c>
      <c r="D65" s="36">
        <v>9.0443481300000013</v>
      </c>
      <c r="E65" s="36">
        <v>5.1825216899999997</v>
      </c>
      <c r="F65" s="36">
        <v>5.0928899999999999E-2</v>
      </c>
      <c r="G65" s="36">
        <v>3.6445278499999993</v>
      </c>
      <c r="H65" s="36">
        <v>17.922326569999999</v>
      </c>
      <c r="I65" s="69"/>
      <c r="J65" s="72">
        <v>2008</v>
      </c>
      <c r="K65" s="45">
        <f t="shared" si="7"/>
        <v>-0.12311495016637564</v>
      </c>
      <c r="L65" s="45">
        <f t="shared" si="6"/>
        <v>7.6917661227566825E-2</v>
      </c>
      <c r="M65" s="45">
        <f t="shared" si="6"/>
        <v>0.14754120523495584</v>
      </c>
      <c r="N65" s="45">
        <f t="shared" si="6"/>
        <v>0.21557533711645571</v>
      </c>
      <c r="O65" s="45">
        <f t="shared" si="6"/>
        <v>-1.3582903597876506E-2</v>
      </c>
      <c r="P65" s="48"/>
    </row>
    <row r="66" spans="2:16" x14ac:dyDescent="0.25">
      <c r="B66" s="33"/>
      <c r="C66" s="72">
        <v>2009</v>
      </c>
      <c r="D66" s="36">
        <v>10.115580909999998</v>
      </c>
      <c r="E66" s="36">
        <v>4.72950961</v>
      </c>
      <c r="F66" s="36">
        <v>3.9839010000000001E-2</v>
      </c>
      <c r="G66" s="36">
        <v>3.964302449999999</v>
      </c>
      <c r="H66" s="36">
        <v>18.849231979999999</v>
      </c>
      <c r="I66" s="69"/>
      <c r="J66" s="72">
        <v>2009</v>
      </c>
      <c r="K66" s="45">
        <f t="shared" si="7"/>
        <v>0.11844223205503668</v>
      </c>
      <c r="L66" s="45">
        <f t="shared" si="6"/>
        <v>-8.7411516458120175E-2</v>
      </c>
      <c r="M66" s="45">
        <f t="shared" si="6"/>
        <v>-0.21775239598734708</v>
      </c>
      <c r="N66" s="45">
        <f t="shared" si="6"/>
        <v>8.774102247565474E-2</v>
      </c>
      <c r="O66" s="45">
        <f t="shared" si="6"/>
        <v>5.1717917669882096E-2</v>
      </c>
      <c r="P66" s="48"/>
    </row>
    <row r="67" spans="2:16" x14ac:dyDescent="0.25">
      <c r="B67" s="33"/>
      <c r="C67" s="72">
        <v>2010</v>
      </c>
      <c r="D67" s="36">
        <v>12.624901130000001</v>
      </c>
      <c r="E67" s="36">
        <v>6.4484556899999994</v>
      </c>
      <c r="F67" s="36">
        <v>3.9152990000000006E-2</v>
      </c>
      <c r="G67" s="36">
        <v>4.2390744899999993</v>
      </c>
      <c r="H67" s="36">
        <v>23.351584299999999</v>
      </c>
      <c r="I67" s="69"/>
      <c r="J67" s="72">
        <v>2010</v>
      </c>
      <c r="K67" s="45">
        <f t="shared" si="7"/>
        <v>0.2480648657082416</v>
      </c>
      <c r="L67" s="45">
        <f t="shared" si="6"/>
        <v>0.36345122893195669</v>
      </c>
      <c r="M67" s="45">
        <f t="shared" si="6"/>
        <v>-1.7219805411831102E-2</v>
      </c>
      <c r="N67" s="45">
        <f t="shared" si="6"/>
        <v>6.9311573338709298E-2</v>
      </c>
      <c r="O67" s="45">
        <f t="shared" si="6"/>
        <v>0.23886131407248978</v>
      </c>
      <c r="P67" s="48"/>
    </row>
    <row r="68" spans="2:16" x14ac:dyDescent="0.25">
      <c r="B68" s="33"/>
      <c r="C68" s="72">
        <v>2011</v>
      </c>
      <c r="D68" s="36">
        <v>14.977055250000003</v>
      </c>
      <c r="E68" s="36">
        <v>6.961405430000001</v>
      </c>
      <c r="F68" s="36">
        <v>5.7254029999999997E-2</v>
      </c>
      <c r="G68" s="36">
        <v>5.4881472899999979</v>
      </c>
      <c r="H68" s="36">
        <v>27.483862000000006</v>
      </c>
      <c r="I68" s="69"/>
      <c r="J68" s="72">
        <v>2011</v>
      </c>
      <c r="K68" s="45">
        <f t="shared" si="7"/>
        <v>0.18631069628028052</v>
      </c>
      <c r="L68" s="45">
        <f t="shared" si="6"/>
        <v>7.9546137037967535E-2</v>
      </c>
      <c r="M68" s="45">
        <f t="shared" si="6"/>
        <v>0.46231564945614601</v>
      </c>
      <c r="N68" s="45">
        <f t="shared" si="6"/>
        <v>0.29465695942512182</v>
      </c>
      <c r="O68" s="45">
        <f t="shared" si="6"/>
        <v>0.17695920100804496</v>
      </c>
      <c r="P68" s="48"/>
    </row>
    <row r="69" spans="2:16" x14ac:dyDescent="0.25">
      <c r="B69" s="65"/>
      <c r="C69" s="72">
        <v>2012</v>
      </c>
      <c r="D69" s="36">
        <v>19.695717140000003</v>
      </c>
      <c r="E69" s="36">
        <v>11.508282680000004</v>
      </c>
      <c r="F69" s="36">
        <v>4.9703980000000002E-2</v>
      </c>
      <c r="G69" s="36">
        <v>9.5182792599999999</v>
      </c>
      <c r="H69" s="36">
        <v>40.771983060000011</v>
      </c>
      <c r="I69" s="69"/>
      <c r="J69" s="72">
        <v>2012</v>
      </c>
      <c r="K69" s="45">
        <f t="shared" si="7"/>
        <v>0.31505938992913829</v>
      </c>
      <c r="L69" s="45">
        <f t="shared" si="6"/>
        <v>0.65315506986640237</v>
      </c>
      <c r="M69" s="45">
        <f t="shared" si="6"/>
        <v>-0.13186931994132112</v>
      </c>
      <c r="N69" s="45">
        <f t="shared" si="6"/>
        <v>0.73433378461677612</v>
      </c>
      <c r="O69" s="45">
        <f t="shared" si="6"/>
        <v>0.48348813059823992</v>
      </c>
      <c r="P69" s="48"/>
    </row>
    <row r="70" spans="2:16" x14ac:dyDescent="0.25">
      <c r="B70" s="66"/>
      <c r="C70" s="72">
        <v>2013</v>
      </c>
      <c r="D70" s="36">
        <v>28.747817610000002</v>
      </c>
      <c r="E70" s="36">
        <v>18.049507990000006</v>
      </c>
      <c r="F70" s="36">
        <v>6.0175000000000006E-2</v>
      </c>
      <c r="G70" s="36">
        <v>15.980681589999996</v>
      </c>
      <c r="H70" s="36">
        <v>62.838182190000005</v>
      </c>
      <c r="I70" s="69"/>
      <c r="J70" s="72">
        <v>2013</v>
      </c>
      <c r="K70" s="45">
        <f t="shared" si="7"/>
        <v>0.45959740412884487</v>
      </c>
      <c r="L70" s="45">
        <f t="shared" si="6"/>
        <v>0.56839282557491022</v>
      </c>
      <c r="M70" s="45">
        <f t="shared" si="6"/>
        <v>0.21066763667617772</v>
      </c>
      <c r="N70" s="45">
        <f t="shared" si="6"/>
        <v>0.67894649373840665</v>
      </c>
      <c r="O70" s="45">
        <f t="shared" si="6"/>
        <v>0.54120985720825487</v>
      </c>
      <c r="P70" s="48"/>
    </row>
    <row r="71" spans="2:16" x14ac:dyDescent="0.25">
      <c r="B71" s="66"/>
      <c r="C71" s="72">
        <v>2014</v>
      </c>
      <c r="D71" s="36">
        <v>36.675972899999998</v>
      </c>
      <c r="E71" s="36">
        <v>26.473580099999992</v>
      </c>
      <c r="F71" s="36">
        <v>6.8650920000000004E-2</v>
      </c>
      <c r="G71" s="36">
        <v>13.231879110000001</v>
      </c>
      <c r="H71" s="36">
        <v>76.450083030000002</v>
      </c>
      <c r="I71" s="69"/>
      <c r="J71" s="72">
        <v>2014</v>
      </c>
      <c r="K71" s="45">
        <f t="shared" si="7"/>
        <v>0.27578285759132437</v>
      </c>
      <c r="L71" s="45">
        <f t="shared" si="6"/>
        <v>0.46672031806446945</v>
      </c>
      <c r="M71" s="45">
        <f t="shared" si="6"/>
        <v>0.14085450768591601</v>
      </c>
      <c r="N71" s="45">
        <f t="shared" si="6"/>
        <v>-0.17200783737034553</v>
      </c>
      <c r="O71" s="45">
        <f t="shared" si="6"/>
        <v>0.21661831016757471</v>
      </c>
      <c r="P71" s="48"/>
    </row>
    <row r="72" spans="2:16" x14ac:dyDescent="0.25">
      <c r="B72" s="66"/>
      <c r="C72" s="72">
        <v>2015</v>
      </c>
      <c r="D72" s="36">
        <v>41.529593799999994</v>
      </c>
      <c r="E72" s="36">
        <v>31.619062489999994</v>
      </c>
      <c r="F72" s="36">
        <v>0.11677701</v>
      </c>
      <c r="G72" s="36">
        <v>14.475515469999996</v>
      </c>
      <c r="H72" s="36">
        <v>87.740948770000017</v>
      </c>
      <c r="I72" s="77"/>
      <c r="J72" s="72">
        <v>2015</v>
      </c>
      <c r="K72" s="45">
        <f t="shared" si="7"/>
        <v>0.13233789089205028</v>
      </c>
      <c r="L72" s="45">
        <f t="shared" si="6"/>
        <v>0.19436292222524165</v>
      </c>
      <c r="M72" s="45">
        <f t="shared" si="6"/>
        <v>0.70102614793800266</v>
      </c>
      <c r="N72" s="45">
        <f t="shared" si="6"/>
        <v>9.398788710668593E-2</v>
      </c>
      <c r="O72" s="45">
        <f t="shared" si="6"/>
        <v>0.14768938492283046</v>
      </c>
      <c r="P72" s="48"/>
    </row>
    <row r="73" spans="2:16" x14ac:dyDescent="0.25">
      <c r="B73" s="66"/>
      <c r="C73" s="73" t="s">
        <v>55</v>
      </c>
      <c r="D73" s="74">
        <f>+H73*I34</f>
        <v>43.485103778446195</v>
      </c>
      <c r="E73" s="74">
        <f>+H73*I45</f>
        <v>28.060717365855044</v>
      </c>
      <c r="F73" s="74">
        <f>+H73*I46</f>
        <v>0.12002285847625607</v>
      </c>
      <c r="G73" s="74">
        <f>+H73*I49</f>
        <v>14.282887727222509</v>
      </c>
      <c r="H73" s="74">
        <f>+H50+H74/1000</f>
        <v>85.948731730000006</v>
      </c>
      <c r="I73" s="77"/>
      <c r="J73" s="26" t="s">
        <v>55</v>
      </c>
      <c r="K73" s="45">
        <f t="shared" si="7"/>
        <v>4.7087144359360567E-2</v>
      </c>
      <c r="L73" s="45">
        <f t="shared" si="6"/>
        <v>-0.11253797057614623</v>
      </c>
      <c r="M73" s="45">
        <f t="shared" si="6"/>
        <v>2.7795269601919692E-2</v>
      </c>
      <c r="N73" s="45">
        <f t="shared" si="6"/>
        <v>-1.3307142199992961E-2</v>
      </c>
      <c r="O73" s="45">
        <f t="shared" si="6"/>
        <v>-2.0426232735390681E-2</v>
      </c>
      <c r="P73" s="48"/>
    </row>
    <row r="74" spans="2:16" x14ac:dyDescent="0.25">
      <c r="B74" s="66"/>
      <c r="C74" s="70" t="s">
        <v>57</v>
      </c>
      <c r="D74" s="75"/>
      <c r="E74" s="70"/>
      <c r="F74" s="70"/>
      <c r="G74" s="70"/>
      <c r="H74" s="76">
        <v>7221.1244999999999</v>
      </c>
      <c r="I74" s="11"/>
      <c r="J74" s="11"/>
      <c r="K74" s="11"/>
      <c r="L74" s="11"/>
      <c r="M74" s="11"/>
      <c r="N74" s="11"/>
      <c r="O74" s="11"/>
      <c r="P74" s="48"/>
    </row>
    <row r="75" spans="2:16" x14ac:dyDescent="0.25">
      <c r="B75" s="67"/>
      <c r="C75" s="120" t="s">
        <v>56</v>
      </c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48"/>
    </row>
    <row r="76" spans="2:16" x14ac:dyDescent="0.25">
      <c r="B76" s="68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49"/>
    </row>
    <row r="77" spans="2:16" x14ac:dyDescent="0.25">
      <c r="B77" s="53"/>
      <c r="C77" s="53"/>
    </row>
    <row r="78" spans="2:16" x14ac:dyDescent="0.25">
      <c r="B78" s="53"/>
      <c r="C78" s="53"/>
    </row>
  </sheetData>
  <mergeCells count="48">
    <mergeCell ref="E19:G19"/>
    <mergeCell ref="B1:P1"/>
    <mergeCell ref="C8:O9"/>
    <mergeCell ref="E10:M10"/>
    <mergeCell ref="E11:M11"/>
    <mergeCell ref="E12:G13"/>
    <mergeCell ref="H12:I12"/>
    <mergeCell ref="J12:K12"/>
    <mergeCell ref="L12:M12"/>
    <mergeCell ref="E14:G14"/>
    <mergeCell ref="E15:G15"/>
    <mergeCell ref="E16:G16"/>
    <mergeCell ref="E17:G17"/>
    <mergeCell ref="E18:G18"/>
    <mergeCell ref="E35:G35"/>
    <mergeCell ref="E20:G20"/>
    <mergeCell ref="E21:G21"/>
    <mergeCell ref="E23:M23"/>
    <mergeCell ref="C28:O29"/>
    <mergeCell ref="E30:M30"/>
    <mergeCell ref="E31:M31"/>
    <mergeCell ref="E32:G33"/>
    <mergeCell ref="H32:I32"/>
    <mergeCell ref="J32:K32"/>
    <mergeCell ref="L32:M32"/>
    <mergeCell ref="E34:G34"/>
    <mergeCell ref="E47:G47"/>
    <mergeCell ref="E36:G36"/>
    <mergeCell ref="E37:G37"/>
    <mergeCell ref="E38:G38"/>
    <mergeCell ref="E39:G39"/>
    <mergeCell ref="E40:G40"/>
    <mergeCell ref="E41:G41"/>
    <mergeCell ref="E42:G42"/>
    <mergeCell ref="E43:G43"/>
    <mergeCell ref="E44:G44"/>
    <mergeCell ref="E45:G45"/>
    <mergeCell ref="E46:G46"/>
    <mergeCell ref="C59:H59"/>
    <mergeCell ref="J59:O59"/>
    <mergeCell ref="C75:O75"/>
    <mergeCell ref="E48:G48"/>
    <mergeCell ref="E49:G49"/>
    <mergeCell ref="E50:G50"/>
    <mergeCell ref="E51:M51"/>
    <mergeCell ref="C56:O57"/>
    <mergeCell ref="C58:H58"/>
    <mergeCell ref="J58:O58"/>
  </mergeCells>
  <pageMargins left="0.7" right="0.7" top="0.75" bottom="0.75" header="0.3" footer="0.3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8"/>
  <sheetViews>
    <sheetView zoomScaleNormal="100" workbookViewId="0">
      <selection activeCell="E15" sqref="E15:M15"/>
    </sheetView>
  </sheetViews>
  <sheetFormatPr baseColWidth="10" defaultColWidth="0" defaultRowHeight="15" x14ac:dyDescent="0.25"/>
  <cols>
    <col min="1" max="1" width="10.7109375" style="2" customWidth="1"/>
    <col min="2" max="16" width="10.85546875" style="2" customWidth="1"/>
    <col min="17" max="17" width="10.7109375" style="2" customWidth="1"/>
    <col min="18" max="18" width="10.7109375" style="2" hidden="1" customWidth="1"/>
    <col min="19" max="24" width="12.7109375" style="2" hidden="1" customWidth="1"/>
    <col min="25" max="16384" width="11.42578125" style="2" hidden="1"/>
  </cols>
  <sheetData>
    <row r="1" spans="2:24" s="1" customFormat="1" ht="27" customHeight="1" x14ac:dyDescent="0.25">
      <c r="B1" s="141" t="s">
        <v>63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</row>
    <row r="2" spans="2:24" x14ac:dyDescent="0.25">
      <c r="B2" s="24" t="str">
        <f>+B7</f>
        <v>1. Recaudación Tributos Internos</v>
      </c>
      <c r="C2" s="46"/>
      <c r="D2" s="46"/>
      <c r="E2" s="46"/>
      <c r="F2" s="46"/>
      <c r="G2" s="46"/>
      <c r="H2" s="46"/>
      <c r="I2" s="14"/>
      <c r="J2" s="24" t="str">
        <f>+B55</f>
        <v>3. Ingresos Tributarios recaudados por la SUNAT, 2004-2016</v>
      </c>
      <c r="K2" s="14"/>
      <c r="L2" s="46"/>
      <c r="M2" s="17"/>
      <c r="N2" s="17"/>
      <c r="O2" s="17"/>
      <c r="P2" s="17"/>
    </row>
    <row r="3" spans="2:24" x14ac:dyDescent="0.25">
      <c r="B3" s="24" t="str">
        <f>+B27</f>
        <v>2. Recaudación Tributos Internos - Detalle de cargas Tributarias</v>
      </c>
      <c r="C3" s="15"/>
      <c r="D3" s="15"/>
      <c r="E3" s="15"/>
      <c r="F3" s="14"/>
      <c r="G3" s="14"/>
      <c r="H3" s="16"/>
      <c r="I3" s="14"/>
      <c r="J3" s="14"/>
      <c r="K3" s="14"/>
      <c r="L3" s="17"/>
      <c r="M3" s="17"/>
      <c r="N3" s="17"/>
      <c r="O3" s="17"/>
      <c r="P3" s="17"/>
    </row>
    <row r="4" spans="2:24" ht="11.25" customHeight="1" x14ac:dyDescent="0.25">
      <c r="B4" s="18"/>
      <c r="C4" s="19"/>
      <c r="D4" s="19"/>
      <c r="E4" s="19"/>
      <c r="F4" s="18"/>
      <c r="G4" s="20"/>
      <c r="H4" s="20"/>
      <c r="I4" s="21"/>
      <c r="J4" s="21"/>
      <c r="K4" s="21"/>
      <c r="L4" s="21"/>
      <c r="M4" s="21"/>
      <c r="N4" s="21"/>
      <c r="O4" s="21"/>
      <c r="P4" s="21"/>
    </row>
    <row r="5" spans="2:24" x14ac:dyDescent="0.25">
      <c r="B5" s="7"/>
      <c r="C5" s="9"/>
      <c r="D5" s="9"/>
      <c r="E5" s="9"/>
      <c r="F5" s="9"/>
      <c r="G5" s="6"/>
      <c r="H5" s="6"/>
    </row>
    <row r="6" spans="2:24" x14ac:dyDescent="0.25">
      <c r="B6" s="7"/>
      <c r="C6" s="9"/>
      <c r="D6" s="9"/>
      <c r="E6" s="9"/>
      <c r="F6" s="9"/>
      <c r="G6" s="6"/>
      <c r="H6" s="6"/>
    </row>
    <row r="7" spans="2:24" x14ac:dyDescent="0.25">
      <c r="B7" s="31" t="s">
        <v>34</v>
      </c>
      <c r="C7" s="12"/>
      <c r="D7" s="12"/>
      <c r="E7" s="12"/>
      <c r="F7" s="12"/>
      <c r="G7" s="13"/>
      <c r="H7" s="13"/>
      <c r="I7" s="13"/>
      <c r="J7" s="13"/>
      <c r="K7" s="13"/>
      <c r="L7" s="13"/>
      <c r="M7" s="13"/>
      <c r="N7" s="13"/>
      <c r="O7" s="13"/>
      <c r="P7" s="47"/>
    </row>
    <row r="8" spans="2:24" x14ac:dyDescent="0.25">
      <c r="B8" s="32"/>
      <c r="C8" s="118" t="str">
        <f>+CONCATENATE("Entre enero y noviembre del 2016 en la región se ha logrado recaudar S/ ", FIXED(H21,1)," millones por tributos internos, cifra superior en ",FIXED(100*M21,1),"% respecto a lo recaudado en el mismo periodo del 2015. Es así que se recaudaron S/ ",FIXED(H14,1)," millones por Impuesto a la Renta, S/ ", FIXED(H17,1)," millones por Impuesto a la producción y el Consumo y solo S/ ",FIXED(H20,1)," millones por otros conceptos.")</f>
        <v>Entre enero y noviembre del 2016 en la región se ha logrado recaudar S/ 111.1 millones por tributos internos, cifra superior en 6.7% respecto a lo recaudado en el mismo periodo del 2015. Es así que se recaudaron S/ 52.6 millones por Impuesto a la Renta, S/ 39.9 millones por Impuesto a la producción y el Consumo y solo S/ 18.6 millones por otros conceptos.</v>
      </c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48"/>
      <c r="S8" s="3"/>
      <c r="T8" s="3"/>
      <c r="U8" s="3"/>
      <c r="V8" s="3"/>
      <c r="W8" s="3"/>
      <c r="X8" s="3"/>
    </row>
    <row r="9" spans="2:24" x14ac:dyDescent="0.25">
      <c r="B9" s="33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48"/>
      <c r="R9" s="4"/>
      <c r="S9" s="3"/>
      <c r="T9" s="3"/>
      <c r="U9" s="3"/>
      <c r="V9" s="3"/>
      <c r="W9" s="3"/>
      <c r="X9" s="3"/>
    </row>
    <row r="10" spans="2:24" x14ac:dyDescent="0.25">
      <c r="B10" s="33"/>
      <c r="C10" s="11"/>
      <c r="D10" s="11"/>
      <c r="E10" s="129" t="s">
        <v>45</v>
      </c>
      <c r="F10" s="129"/>
      <c r="G10" s="129"/>
      <c r="H10" s="129"/>
      <c r="I10" s="129"/>
      <c r="J10" s="129"/>
      <c r="K10" s="129"/>
      <c r="L10" s="129"/>
      <c r="M10" s="129"/>
      <c r="N10" s="11"/>
      <c r="O10" s="11"/>
      <c r="P10" s="48"/>
    </row>
    <row r="11" spans="2:24" ht="15" customHeight="1" x14ac:dyDescent="0.25">
      <c r="B11" s="33"/>
      <c r="C11" s="11"/>
      <c r="D11" s="11"/>
      <c r="E11" s="130"/>
      <c r="F11" s="130"/>
      <c r="G11" s="130"/>
      <c r="H11" s="130"/>
      <c r="I11" s="130"/>
      <c r="J11" s="130"/>
      <c r="K11" s="130"/>
      <c r="L11" s="130"/>
      <c r="M11" s="130"/>
      <c r="N11" s="11"/>
      <c r="O11" s="11"/>
      <c r="P11" s="48"/>
    </row>
    <row r="12" spans="2:24" x14ac:dyDescent="0.25">
      <c r="B12" s="33"/>
      <c r="C12" s="11"/>
      <c r="D12" s="11"/>
      <c r="E12" s="131" t="s">
        <v>46</v>
      </c>
      <c r="F12" s="132"/>
      <c r="G12" s="133"/>
      <c r="H12" s="137" t="s">
        <v>37</v>
      </c>
      <c r="I12" s="137"/>
      <c r="J12" s="137" t="s">
        <v>38</v>
      </c>
      <c r="K12" s="137"/>
      <c r="L12" s="138" t="s">
        <v>42</v>
      </c>
      <c r="M12" s="138"/>
      <c r="N12" s="11"/>
      <c r="O12" s="11"/>
      <c r="P12" s="48"/>
    </row>
    <row r="13" spans="2:24" x14ac:dyDescent="0.25">
      <c r="B13" s="33"/>
      <c r="C13" s="11"/>
      <c r="D13" s="11"/>
      <c r="E13" s="142"/>
      <c r="F13" s="143"/>
      <c r="G13" s="144"/>
      <c r="H13" s="29" t="s">
        <v>20</v>
      </c>
      <c r="I13" s="29" t="s">
        <v>40</v>
      </c>
      <c r="J13" s="29" t="s">
        <v>20</v>
      </c>
      <c r="K13" s="29" t="s">
        <v>40</v>
      </c>
      <c r="L13" s="29" t="s">
        <v>20</v>
      </c>
      <c r="M13" s="29" t="s">
        <v>41</v>
      </c>
      <c r="N13" s="11"/>
      <c r="O13" s="11"/>
      <c r="P13" s="48"/>
    </row>
    <row r="14" spans="2:24" x14ac:dyDescent="0.25">
      <c r="B14" s="33"/>
      <c r="C14" s="11"/>
      <c r="D14" s="11"/>
      <c r="E14" s="125" t="s">
        <v>0</v>
      </c>
      <c r="F14" s="125"/>
      <c r="G14" s="125"/>
      <c r="H14" s="35">
        <v>52.612814120000003</v>
      </c>
      <c r="I14" s="30">
        <f>+H14/H$21</f>
        <v>0.47369112714905814</v>
      </c>
      <c r="J14" s="35">
        <v>49.047504359999991</v>
      </c>
      <c r="K14" s="30">
        <f>+J14/J$21</f>
        <v>0.47130468604684245</v>
      </c>
      <c r="L14" s="38">
        <f>+H14-J14</f>
        <v>3.5653097600000123</v>
      </c>
      <c r="M14" s="30">
        <f>+H14/J14-1</f>
        <v>7.2690951487180078E-2</v>
      </c>
      <c r="N14" s="11"/>
      <c r="O14" s="11"/>
      <c r="P14" s="48"/>
    </row>
    <row r="15" spans="2:24" x14ac:dyDescent="0.25">
      <c r="B15" s="33"/>
      <c r="C15" s="11"/>
      <c r="D15" s="11"/>
      <c r="E15" s="139" t="s">
        <v>35</v>
      </c>
      <c r="F15" s="139"/>
      <c r="G15" s="139"/>
      <c r="H15" s="36">
        <v>30.09052295</v>
      </c>
      <c r="I15" s="45">
        <f t="shared" ref="I15:K21" si="0">+H15/H$21</f>
        <v>0.2709152508014544</v>
      </c>
      <c r="J15" s="36">
        <v>27.045331329999996</v>
      </c>
      <c r="K15" s="45">
        <f t="shared" si="0"/>
        <v>0.25988256809073829</v>
      </c>
      <c r="L15" s="36">
        <f t="shared" ref="L15:L21" si="1">+H15-J15</f>
        <v>3.0451916200000042</v>
      </c>
      <c r="M15" s="45">
        <f t="shared" ref="M15:M21" si="2">+H15/J15-1</f>
        <v>0.11259583337483936</v>
      </c>
      <c r="N15" s="11"/>
      <c r="O15" s="11"/>
      <c r="P15" s="48"/>
    </row>
    <row r="16" spans="2:24" x14ac:dyDescent="0.25">
      <c r="B16" s="33"/>
      <c r="C16" s="11"/>
      <c r="D16" s="11"/>
      <c r="E16" s="139" t="s">
        <v>36</v>
      </c>
      <c r="F16" s="139"/>
      <c r="G16" s="139"/>
      <c r="H16" s="36">
        <v>8.8452812000000005</v>
      </c>
      <c r="I16" s="45">
        <f t="shared" si="0"/>
        <v>7.9637086357363884E-2</v>
      </c>
      <c r="J16" s="36">
        <v>8.1110515500000009</v>
      </c>
      <c r="K16" s="45">
        <f t="shared" si="0"/>
        <v>7.7940287771300298E-2</v>
      </c>
      <c r="L16" s="36">
        <f t="shared" si="1"/>
        <v>0.73422964999999962</v>
      </c>
      <c r="M16" s="45">
        <f t="shared" si="2"/>
        <v>9.0522128416259395E-2</v>
      </c>
      <c r="N16" s="11"/>
      <c r="O16" s="11"/>
      <c r="P16" s="48"/>
    </row>
    <row r="17" spans="2:16" x14ac:dyDescent="0.25">
      <c r="B17" s="33"/>
      <c r="C17" s="11"/>
      <c r="D17" s="11"/>
      <c r="E17" s="125" t="s">
        <v>44</v>
      </c>
      <c r="F17" s="125"/>
      <c r="G17" s="125"/>
      <c r="H17" s="35">
        <v>39.89894215999999</v>
      </c>
      <c r="I17" s="30">
        <f t="shared" si="0"/>
        <v>0.35922379747106126</v>
      </c>
      <c r="J17" s="35">
        <v>35.647733819999999</v>
      </c>
      <c r="K17" s="30">
        <f t="shared" si="0"/>
        <v>0.34254431933989049</v>
      </c>
      <c r="L17" s="38">
        <f t="shared" si="1"/>
        <v>4.2512083399999909</v>
      </c>
      <c r="M17" s="30">
        <f t="shared" si="2"/>
        <v>0.11925606159050894</v>
      </c>
      <c r="N17" s="11"/>
      <c r="O17" s="11"/>
      <c r="P17" s="48"/>
    </row>
    <row r="18" spans="2:16" x14ac:dyDescent="0.25">
      <c r="B18" s="33"/>
      <c r="C18" s="11"/>
      <c r="D18" s="11"/>
      <c r="E18" s="139" t="s">
        <v>10</v>
      </c>
      <c r="F18" s="139"/>
      <c r="G18" s="139"/>
      <c r="H18" s="37">
        <v>39.884268189999993</v>
      </c>
      <c r="I18" s="25">
        <f t="shared" si="0"/>
        <v>0.35909168270956615</v>
      </c>
      <c r="J18" s="37">
        <v>35.609297829999996</v>
      </c>
      <c r="K18" s="25">
        <f t="shared" si="0"/>
        <v>0.34217498225666415</v>
      </c>
      <c r="L18" s="39">
        <f t="shared" si="1"/>
        <v>4.2749703599999975</v>
      </c>
      <c r="M18" s="25">
        <f t="shared" si="2"/>
        <v>0.12005208247601096</v>
      </c>
      <c r="N18" s="11"/>
      <c r="O18" s="11"/>
      <c r="P18" s="48"/>
    </row>
    <row r="19" spans="2:16" x14ac:dyDescent="0.25">
      <c r="B19" s="33"/>
      <c r="C19" s="11"/>
      <c r="D19" s="11"/>
      <c r="E19" s="139" t="s">
        <v>11</v>
      </c>
      <c r="F19" s="139"/>
      <c r="G19" s="139"/>
      <c r="H19" s="37">
        <v>1.4673969999999998E-2</v>
      </c>
      <c r="I19" s="25">
        <f t="shared" si="0"/>
        <v>1.3211476149513105E-4</v>
      </c>
      <c r="J19" s="37">
        <v>3.8435989999999996E-2</v>
      </c>
      <c r="K19" s="25">
        <f t="shared" si="0"/>
        <v>3.693370832262581E-4</v>
      </c>
      <c r="L19" s="39">
        <f t="shared" si="1"/>
        <v>-2.3762019999999998E-2</v>
      </c>
      <c r="M19" s="25">
        <f t="shared" si="2"/>
        <v>-0.61822318093016471</v>
      </c>
      <c r="N19" s="11"/>
      <c r="O19" s="11"/>
      <c r="P19" s="48"/>
    </row>
    <row r="20" spans="2:16" x14ac:dyDescent="0.25">
      <c r="B20" s="33"/>
      <c r="C20" s="11"/>
      <c r="D20" s="11"/>
      <c r="E20" s="125" t="s">
        <v>12</v>
      </c>
      <c r="F20" s="125"/>
      <c r="G20" s="125"/>
      <c r="H20" s="35">
        <v>18.55811838</v>
      </c>
      <c r="I20" s="30">
        <f t="shared" si="0"/>
        <v>0.16708507537988071</v>
      </c>
      <c r="J20" s="35">
        <v>19.372270189999998</v>
      </c>
      <c r="K20" s="30">
        <f t="shared" si="0"/>
        <v>0.18615099461326712</v>
      </c>
      <c r="L20" s="38">
        <f t="shared" si="1"/>
        <v>-0.81415180999999848</v>
      </c>
      <c r="M20" s="30">
        <f t="shared" si="2"/>
        <v>-4.2026659860456839E-2</v>
      </c>
      <c r="N20" s="11"/>
      <c r="O20" s="11"/>
      <c r="P20" s="48"/>
    </row>
    <row r="21" spans="2:16" x14ac:dyDescent="0.25">
      <c r="B21" s="33"/>
      <c r="C21" s="11"/>
      <c r="D21" s="11"/>
      <c r="E21" s="126" t="s">
        <v>16</v>
      </c>
      <c r="F21" s="127"/>
      <c r="G21" s="128"/>
      <c r="H21" s="60">
        <v>111.06987465999998</v>
      </c>
      <c r="I21" s="27">
        <f t="shared" si="0"/>
        <v>1</v>
      </c>
      <c r="J21" s="60">
        <v>104.06750836999998</v>
      </c>
      <c r="K21" s="27">
        <f t="shared" si="0"/>
        <v>1</v>
      </c>
      <c r="L21" s="61">
        <f t="shared" si="1"/>
        <v>7.0023662899999977</v>
      </c>
      <c r="M21" s="27">
        <f t="shared" si="2"/>
        <v>6.7286767980490936E-2</v>
      </c>
      <c r="N21" s="11"/>
      <c r="O21" s="11"/>
      <c r="P21" s="48"/>
    </row>
    <row r="22" spans="2:16" x14ac:dyDescent="0.25">
      <c r="B22" s="33"/>
      <c r="C22" s="11"/>
      <c r="D22" s="11"/>
      <c r="E22" s="44" t="s">
        <v>47</v>
      </c>
      <c r="F22" s="40"/>
      <c r="G22" s="40"/>
      <c r="H22" s="41"/>
      <c r="I22" s="42"/>
      <c r="J22" s="41"/>
      <c r="K22" s="42"/>
      <c r="L22" s="43"/>
      <c r="M22" s="42"/>
      <c r="N22" s="11"/>
      <c r="O22" s="11"/>
      <c r="P22" s="48"/>
    </row>
    <row r="23" spans="2:16" x14ac:dyDescent="0.25">
      <c r="B23" s="33"/>
      <c r="C23" s="11"/>
      <c r="D23" s="11"/>
      <c r="E23" s="120" t="s">
        <v>43</v>
      </c>
      <c r="F23" s="120"/>
      <c r="G23" s="120"/>
      <c r="H23" s="120"/>
      <c r="I23" s="120"/>
      <c r="J23" s="120"/>
      <c r="K23" s="120"/>
      <c r="L23" s="120"/>
      <c r="M23" s="120"/>
      <c r="N23" s="11"/>
      <c r="O23" s="11"/>
      <c r="P23" s="48"/>
    </row>
    <row r="24" spans="2:16" x14ac:dyDescent="0.25">
      <c r="B24" s="22"/>
      <c r="C24" s="23"/>
      <c r="D24" s="23"/>
      <c r="E24" s="23"/>
      <c r="F24" s="34"/>
      <c r="G24" s="34"/>
      <c r="H24" s="34"/>
      <c r="I24" s="34"/>
      <c r="J24" s="34"/>
      <c r="K24" s="34"/>
      <c r="L24" s="23"/>
      <c r="M24" s="23"/>
      <c r="N24" s="23"/>
      <c r="O24" s="23"/>
      <c r="P24" s="49"/>
    </row>
    <row r="25" spans="2:16" x14ac:dyDescent="0.25">
      <c r="F25" s="8"/>
      <c r="G25" s="8"/>
      <c r="H25" s="8"/>
      <c r="I25" s="8"/>
      <c r="J25" s="8"/>
      <c r="K25" s="8"/>
    </row>
    <row r="27" spans="2:16" x14ac:dyDescent="0.25">
      <c r="B27" s="31" t="s">
        <v>48</v>
      </c>
      <c r="C27" s="12"/>
      <c r="D27" s="12"/>
      <c r="E27" s="12"/>
      <c r="F27" s="12"/>
      <c r="G27" s="13"/>
      <c r="H27" s="13"/>
      <c r="I27" s="13"/>
      <c r="J27" s="13"/>
      <c r="K27" s="13"/>
      <c r="L27" s="13"/>
      <c r="M27" s="13"/>
      <c r="N27" s="13"/>
      <c r="O27" s="13"/>
      <c r="P27" s="47"/>
    </row>
    <row r="28" spans="2:16" x14ac:dyDescent="0.25">
      <c r="B28" s="32"/>
      <c r="C28" s="118" t="str">
        <f>+CONCATENATE("Durante el periodo de referencia del 2016 los impuestos a la producción y consumo representaron  ",FIXED(I44*100,1),"% del total recaudado, casi en su totalidad por el Impuesto General a las Ventas (IGV). Mientras que el Impuesto a la Renta de Tercera Categoría Alcanzó una participación de ",FIXED(I37*100,1),"% y el Impuesto de Quinta Categoría de ",FIXED(I39*100,1),"%, entre las principales.")</f>
        <v>Durante el periodo de referencia del 2016 los impuestos a la producción y consumo representaron  35.9% del total recaudado, casi en su totalidad por el Impuesto General a las Ventas (IGV). Mientras que el Impuesto a la Renta de Tercera Categoría Alcanzó una participación de 27.1% y el Impuesto de Quinta Categoría de 8.0%, entre las principales.</v>
      </c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48"/>
    </row>
    <row r="29" spans="2:16" x14ac:dyDescent="0.25">
      <c r="B29" s="33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48"/>
    </row>
    <row r="30" spans="2:16" x14ac:dyDescent="0.25">
      <c r="B30" s="33"/>
      <c r="C30" s="11"/>
      <c r="D30" s="11"/>
      <c r="E30" s="129" t="s">
        <v>45</v>
      </c>
      <c r="F30" s="129"/>
      <c r="G30" s="129"/>
      <c r="H30" s="129"/>
      <c r="I30" s="129"/>
      <c r="J30" s="129"/>
      <c r="K30" s="129"/>
      <c r="L30" s="129"/>
      <c r="M30" s="129"/>
      <c r="N30" s="11"/>
      <c r="O30" s="11"/>
      <c r="P30" s="48"/>
    </row>
    <row r="31" spans="2:16" x14ac:dyDescent="0.25">
      <c r="B31" s="33"/>
      <c r="C31" s="11"/>
      <c r="D31" s="11"/>
      <c r="E31" s="130"/>
      <c r="F31" s="130"/>
      <c r="G31" s="130"/>
      <c r="H31" s="130"/>
      <c r="I31" s="130"/>
      <c r="J31" s="130"/>
      <c r="K31" s="130"/>
      <c r="L31" s="130"/>
      <c r="M31" s="130"/>
      <c r="N31" s="11"/>
      <c r="O31" s="11"/>
      <c r="P31" s="48"/>
    </row>
    <row r="32" spans="2:16" x14ac:dyDescent="0.25">
      <c r="B32" s="33"/>
      <c r="C32" s="11"/>
      <c r="D32" s="11"/>
      <c r="E32" s="131" t="s">
        <v>21</v>
      </c>
      <c r="F32" s="132"/>
      <c r="G32" s="133"/>
      <c r="H32" s="137" t="s">
        <v>37</v>
      </c>
      <c r="I32" s="137"/>
      <c r="J32" s="137" t="s">
        <v>38</v>
      </c>
      <c r="K32" s="137"/>
      <c r="L32" s="138" t="s">
        <v>42</v>
      </c>
      <c r="M32" s="138"/>
      <c r="N32" s="11"/>
      <c r="O32" s="11"/>
      <c r="P32" s="48"/>
    </row>
    <row r="33" spans="2:16" x14ac:dyDescent="0.25">
      <c r="B33" s="33"/>
      <c r="C33" s="11"/>
      <c r="D33" s="11"/>
      <c r="E33" s="134"/>
      <c r="F33" s="135"/>
      <c r="G33" s="136"/>
      <c r="H33" s="50" t="s">
        <v>20</v>
      </c>
      <c r="I33" s="50" t="s">
        <v>40</v>
      </c>
      <c r="J33" s="50" t="s">
        <v>20</v>
      </c>
      <c r="K33" s="50" t="s">
        <v>40</v>
      </c>
      <c r="L33" s="50" t="s">
        <v>20</v>
      </c>
      <c r="M33" s="50" t="s">
        <v>41</v>
      </c>
      <c r="N33" s="11"/>
      <c r="O33" s="11"/>
      <c r="P33" s="48"/>
    </row>
    <row r="34" spans="2:16" x14ac:dyDescent="0.25">
      <c r="B34" s="33"/>
      <c r="C34" s="51"/>
      <c r="D34" s="52"/>
      <c r="E34" s="124" t="s">
        <v>0</v>
      </c>
      <c r="F34" s="124"/>
      <c r="G34" s="124"/>
      <c r="H34" s="59">
        <v>52.612814120000003</v>
      </c>
      <c r="I34" s="57">
        <f>+H34/H$50</f>
        <v>0.47369112714905814</v>
      </c>
      <c r="J34" s="59">
        <v>49.047504359999991</v>
      </c>
      <c r="K34" s="57">
        <f>+J34/J$50</f>
        <v>0.47130468604684245</v>
      </c>
      <c r="L34" s="58">
        <f>+H34-J34</f>
        <v>3.5653097600000123</v>
      </c>
      <c r="M34" s="57">
        <f>+H34/J34-1</f>
        <v>7.2690951487180078E-2</v>
      </c>
      <c r="N34" s="11"/>
      <c r="O34" s="11"/>
      <c r="P34" s="48"/>
    </row>
    <row r="35" spans="2:16" x14ac:dyDescent="0.25">
      <c r="B35" s="33"/>
      <c r="C35" s="53"/>
      <c r="D35" s="54"/>
      <c r="E35" s="121" t="s">
        <v>5</v>
      </c>
      <c r="F35" s="121"/>
      <c r="G35" s="121"/>
      <c r="H35" s="55">
        <v>2.3322077999999999</v>
      </c>
      <c r="I35" s="45">
        <f t="shared" ref="I35:K50" si="3">+H35/H$50</f>
        <v>2.0997663021941868E-2</v>
      </c>
      <c r="J35" s="55">
        <v>1.9184492700000002</v>
      </c>
      <c r="K35" s="45">
        <f t="shared" si="3"/>
        <v>1.8434661308303603E-2</v>
      </c>
      <c r="L35" s="36">
        <f t="shared" ref="L35:L50" si="4">+H35-J35</f>
        <v>0.41375852999999974</v>
      </c>
      <c r="M35" s="45">
        <f t="shared" ref="M35:M50" si="5">+H35/J35-1</f>
        <v>0.21567342773676756</v>
      </c>
      <c r="N35" s="11"/>
      <c r="O35" s="11"/>
      <c r="P35" s="48"/>
    </row>
    <row r="36" spans="2:16" x14ac:dyDescent="0.25">
      <c r="B36" s="33"/>
      <c r="C36" s="53"/>
      <c r="D36" s="54"/>
      <c r="E36" s="121" t="s">
        <v>6</v>
      </c>
      <c r="F36" s="121"/>
      <c r="G36" s="121"/>
      <c r="H36" s="55">
        <v>1.6196904399999998</v>
      </c>
      <c r="I36" s="45">
        <f t="shared" si="3"/>
        <v>1.4582625981690292E-2</v>
      </c>
      <c r="J36" s="55">
        <v>1.9081016900000003</v>
      </c>
      <c r="K36" s="45">
        <f t="shared" si="3"/>
        <v>1.8335229889582496E-2</v>
      </c>
      <c r="L36" s="36">
        <f t="shared" si="4"/>
        <v>-0.28841125000000045</v>
      </c>
      <c r="M36" s="45">
        <f t="shared" si="5"/>
        <v>-0.15115088022378953</v>
      </c>
      <c r="N36" s="11"/>
      <c r="O36" s="11"/>
      <c r="P36" s="48"/>
    </row>
    <row r="37" spans="2:16" x14ac:dyDescent="0.25">
      <c r="B37" s="33"/>
      <c r="C37" s="53"/>
      <c r="D37" s="54"/>
      <c r="E37" s="121" t="s">
        <v>1</v>
      </c>
      <c r="F37" s="121"/>
      <c r="G37" s="121"/>
      <c r="H37" s="55">
        <v>30.09052295</v>
      </c>
      <c r="I37" s="45">
        <f t="shared" si="3"/>
        <v>0.2709152508014544</v>
      </c>
      <c r="J37" s="55">
        <v>27.045331329999996</v>
      </c>
      <c r="K37" s="45">
        <f t="shared" si="3"/>
        <v>0.25988256809073829</v>
      </c>
      <c r="L37" s="36">
        <f t="shared" si="4"/>
        <v>3.0451916200000042</v>
      </c>
      <c r="M37" s="45">
        <f t="shared" si="5"/>
        <v>0.11259583337483936</v>
      </c>
      <c r="N37" s="11"/>
      <c r="O37" s="11"/>
      <c r="P37" s="48"/>
    </row>
    <row r="38" spans="2:16" x14ac:dyDescent="0.25">
      <c r="B38" s="33"/>
      <c r="C38" s="53"/>
      <c r="D38" s="54"/>
      <c r="E38" s="121" t="s">
        <v>4</v>
      </c>
      <c r="F38" s="121"/>
      <c r="G38" s="121"/>
      <c r="H38" s="55">
        <v>2.63817922</v>
      </c>
      <c r="I38" s="45">
        <f t="shared" si="3"/>
        <v>2.3752428172587985E-2</v>
      </c>
      <c r="J38" s="55">
        <v>2.2502205500000003</v>
      </c>
      <c r="K38" s="45">
        <f t="shared" si="3"/>
        <v>2.1622700353309137E-2</v>
      </c>
      <c r="L38" s="36">
        <f t="shared" si="4"/>
        <v>0.38795866999999973</v>
      </c>
      <c r="M38" s="45">
        <f t="shared" si="5"/>
        <v>0.17240917562502922</v>
      </c>
      <c r="N38" s="11"/>
      <c r="O38" s="11"/>
      <c r="P38" s="48"/>
    </row>
    <row r="39" spans="2:16" x14ac:dyDescent="0.25">
      <c r="B39" s="33"/>
      <c r="C39" s="53"/>
      <c r="D39" s="54"/>
      <c r="E39" s="121" t="s">
        <v>2</v>
      </c>
      <c r="F39" s="121"/>
      <c r="G39" s="121"/>
      <c r="H39" s="55">
        <v>8.8452812000000005</v>
      </c>
      <c r="I39" s="45">
        <f t="shared" si="3"/>
        <v>7.9637086357363884E-2</v>
      </c>
      <c r="J39" s="55">
        <v>8.1110515500000009</v>
      </c>
      <c r="K39" s="45">
        <f t="shared" si="3"/>
        <v>7.7940287771300298E-2</v>
      </c>
      <c r="L39" s="36">
        <f t="shared" si="4"/>
        <v>0.73422964999999962</v>
      </c>
      <c r="M39" s="45">
        <f t="shared" si="5"/>
        <v>9.0522128416259395E-2</v>
      </c>
      <c r="N39" s="11"/>
      <c r="O39" s="11"/>
      <c r="P39" s="48"/>
    </row>
    <row r="40" spans="2:16" x14ac:dyDescent="0.25">
      <c r="B40" s="33"/>
      <c r="C40" s="53"/>
      <c r="D40" s="54"/>
      <c r="E40" s="121" t="s">
        <v>7</v>
      </c>
      <c r="F40" s="121"/>
      <c r="G40" s="121"/>
      <c r="H40" s="55">
        <v>1.0269099999999998E-2</v>
      </c>
      <c r="I40" s="45">
        <f t="shared" si="3"/>
        <v>9.2456213095000898E-5</v>
      </c>
      <c r="J40" s="55">
        <v>0.11612303999999998</v>
      </c>
      <c r="K40" s="45">
        <f t="shared" si="3"/>
        <v>1.1158433772348805E-3</v>
      </c>
      <c r="L40" s="36">
        <f t="shared" si="4"/>
        <v>-0.10585393999999998</v>
      </c>
      <c r="M40" s="45">
        <f t="shared" si="5"/>
        <v>-0.91156707574999762</v>
      </c>
      <c r="N40" s="11"/>
      <c r="O40" s="11"/>
      <c r="P40" s="48"/>
    </row>
    <row r="41" spans="2:16" x14ac:dyDescent="0.25">
      <c r="B41" s="33"/>
      <c r="C41" s="53"/>
      <c r="D41" s="54"/>
      <c r="E41" s="121" t="s">
        <v>3</v>
      </c>
      <c r="F41" s="121"/>
      <c r="G41" s="121"/>
      <c r="H41" s="55">
        <v>4.72802934</v>
      </c>
      <c r="I41" s="45">
        <f t="shared" si="3"/>
        <v>4.2568062262365397E-2</v>
      </c>
      <c r="J41" s="55">
        <v>5.7581419900000004</v>
      </c>
      <c r="K41" s="45">
        <f t="shared" si="3"/>
        <v>5.5330833611655167E-2</v>
      </c>
      <c r="L41" s="36">
        <f t="shared" si="4"/>
        <v>-1.0301126500000004</v>
      </c>
      <c r="M41" s="45">
        <f t="shared" si="5"/>
        <v>-0.17889670865862073</v>
      </c>
      <c r="N41" s="11"/>
      <c r="O41" s="11"/>
      <c r="P41" s="48"/>
    </row>
    <row r="42" spans="2:16" x14ac:dyDescent="0.25">
      <c r="B42" s="33"/>
      <c r="C42" s="53"/>
      <c r="D42" s="54"/>
      <c r="E42" s="121" t="s">
        <v>50</v>
      </c>
      <c r="F42" s="121"/>
      <c r="G42" s="121"/>
      <c r="H42" s="55">
        <v>2.2059669300000002</v>
      </c>
      <c r="I42" s="45">
        <f t="shared" si="3"/>
        <v>1.9861073371629935E-2</v>
      </c>
      <c r="J42" s="55">
        <v>1.84711669</v>
      </c>
      <c r="K42" s="45">
        <f t="shared" si="3"/>
        <v>1.7749216051496017E-2</v>
      </c>
      <c r="L42" s="36">
        <f t="shared" si="4"/>
        <v>0.35885024000000021</v>
      </c>
      <c r="M42" s="45">
        <f t="shared" si="5"/>
        <v>0.19427589060439932</v>
      </c>
      <c r="N42" s="11"/>
      <c r="O42" s="11"/>
      <c r="P42" s="48"/>
    </row>
    <row r="43" spans="2:16" x14ac:dyDescent="0.25">
      <c r="B43" s="33"/>
      <c r="C43" s="53"/>
      <c r="D43" s="54"/>
      <c r="E43" s="121" t="s">
        <v>8</v>
      </c>
      <c r="F43" s="121"/>
      <c r="G43" s="121"/>
      <c r="H43" s="55">
        <v>0.14266714000000003</v>
      </c>
      <c r="I43" s="45">
        <f t="shared" si="3"/>
        <v>1.2844809669293638E-3</v>
      </c>
      <c r="J43" s="55">
        <v>9.2968250000000002E-2</v>
      </c>
      <c r="K43" s="45">
        <f t="shared" si="3"/>
        <v>8.9334559322264302E-4</v>
      </c>
      <c r="L43" s="36">
        <f t="shared" si="4"/>
        <v>4.9698890000000023E-2</v>
      </c>
      <c r="M43" s="45">
        <f t="shared" si="5"/>
        <v>0.53457917084596107</v>
      </c>
      <c r="N43" s="11"/>
      <c r="O43" s="11"/>
      <c r="P43" s="48"/>
    </row>
    <row r="44" spans="2:16" x14ac:dyDescent="0.25">
      <c r="B44" s="33"/>
      <c r="C44" s="51"/>
      <c r="D44" s="52"/>
      <c r="E44" s="124" t="s">
        <v>9</v>
      </c>
      <c r="F44" s="124"/>
      <c r="G44" s="124"/>
      <c r="H44" s="59">
        <v>39.89894215999999</v>
      </c>
      <c r="I44" s="57">
        <f t="shared" si="3"/>
        <v>0.35922379747106126</v>
      </c>
      <c r="J44" s="59">
        <v>35.647733819999999</v>
      </c>
      <c r="K44" s="57">
        <f t="shared" si="3"/>
        <v>0.34254431933989049</v>
      </c>
      <c r="L44" s="58">
        <f t="shared" si="4"/>
        <v>4.2512083399999909</v>
      </c>
      <c r="M44" s="57">
        <f t="shared" si="5"/>
        <v>0.11925606159050894</v>
      </c>
      <c r="N44" s="11"/>
      <c r="O44" s="11"/>
      <c r="P44" s="48"/>
    </row>
    <row r="45" spans="2:16" x14ac:dyDescent="0.25">
      <c r="B45" s="33"/>
      <c r="C45" s="53"/>
      <c r="D45" s="54"/>
      <c r="E45" s="121" t="s">
        <v>17</v>
      </c>
      <c r="F45" s="121"/>
      <c r="G45" s="121"/>
      <c r="H45" s="55">
        <v>39.884268189999993</v>
      </c>
      <c r="I45" s="45">
        <f t="shared" si="3"/>
        <v>0.35909168270956615</v>
      </c>
      <c r="J45" s="55">
        <v>35.609297829999996</v>
      </c>
      <c r="K45" s="45">
        <f t="shared" si="3"/>
        <v>0.34217498225666415</v>
      </c>
      <c r="L45" s="36">
        <f t="shared" si="4"/>
        <v>4.2749703599999975</v>
      </c>
      <c r="M45" s="45">
        <f t="shared" si="5"/>
        <v>0.12005208247601096</v>
      </c>
      <c r="N45" s="11"/>
      <c r="O45" s="11"/>
      <c r="P45" s="48"/>
    </row>
    <row r="46" spans="2:16" x14ac:dyDescent="0.25">
      <c r="B46" s="33"/>
      <c r="C46" s="53"/>
      <c r="D46" s="54"/>
      <c r="E46" s="121" t="s">
        <v>18</v>
      </c>
      <c r="F46" s="121"/>
      <c r="G46" s="121"/>
      <c r="H46" s="55">
        <v>1.4673969999999998E-2</v>
      </c>
      <c r="I46" s="45">
        <f t="shared" si="3"/>
        <v>1.3211476149513105E-4</v>
      </c>
      <c r="J46" s="55">
        <v>3.8435989999999996E-2</v>
      </c>
      <c r="K46" s="45">
        <f t="shared" si="3"/>
        <v>3.693370832262581E-4</v>
      </c>
      <c r="L46" s="36">
        <f t="shared" si="4"/>
        <v>-2.3762019999999998E-2</v>
      </c>
      <c r="M46" s="45">
        <f t="shared" si="5"/>
        <v>-0.61822318093016471</v>
      </c>
      <c r="N46" s="11"/>
      <c r="O46" s="11"/>
      <c r="P46" s="48"/>
    </row>
    <row r="47" spans="2:16" x14ac:dyDescent="0.25">
      <c r="B47" s="33"/>
      <c r="C47" s="53"/>
      <c r="D47" s="54"/>
      <c r="E47" s="121" t="s">
        <v>51</v>
      </c>
      <c r="F47" s="121"/>
      <c r="G47" s="121"/>
      <c r="H47" s="55">
        <v>0</v>
      </c>
      <c r="I47" s="45">
        <f t="shared" si="3"/>
        <v>0</v>
      </c>
      <c r="J47" s="55">
        <v>0</v>
      </c>
      <c r="K47" s="45">
        <f t="shared" si="3"/>
        <v>0</v>
      </c>
      <c r="L47" s="36">
        <f t="shared" si="4"/>
        <v>0</v>
      </c>
      <c r="M47" s="45" t="e">
        <f t="shared" si="5"/>
        <v>#DIV/0!</v>
      </c>
      <c r="N47" s="11"/>
      <c r="O47" s="11"/>
      <c r="P47" s="48"/>
    </row>
    <row r="48" spans="2:16" x14ac:dyDescent="0.25">
      <c r="B48" s="33"/>
      <c r="C48" s="53"/>
      <c r="D48" s="54"/>
      <c r="E48" s="121" t="s">
        <v>52</v>
      </c>
      <c r="F48" s="121"/>
      <c r="G48" s="121"/>
      <c r="H48" s="55">
        <v>0</v>
      </c>
      <c r="I48" s="45">
        <f t="shared" si="3"/>
        <v>0</v>
      </c>
      <c r="J48" s="55">
        <v>0</v>
      </c>
      <c r="K48" s="45">
        <f t="shared" si="3"/>
        <v>0</v>
      </c>
      <c r="L48" s="36">
        <f t="shared" si="4"/>
        <v>0</v>
      </c>
      <c r="M48" s="45" t="e">
        <f t="shared" si="5"/>
        <v>#DIV/0!</v>
      </c>
      <c r="N48" s="11"/>
      <c r="O48" s="11"/>
      <c r="P48" s="48"/>
    </row>
    <row r="49" spans="2:16" x14ac:dyDescent="0.25">
      <c r="B49" s="33"/>
      <c r="C49" s="51"/>
      <c r="D49" s="52"/>
      <c r="E49" s="122" t="s">
        <v>12</v>
      </c>
      <c r="F49" s="122"/>
      <c r="G49" s="122"/>
      <c r="H49" s="56">
        <v>18.55811838</v>
      </c>
      <c r="I49" s="57">
        <f t="shared" si="3"/>
        <v>0.16708507537988071</v>
      </c>
      <c r="J49" s="56">
        <v>19.372270189999998</v>
      </c>
      <c r="K49" s="57">
        <f t="shared" si="3"/>
        <v>0.18615099461326712</v>
      </c>
      <c r="L49" s="58">
        <f t="shared" si="4"/>
        <v>-0.81415180999999848</v>
      </c>
      <c r="M49" s="57">
        <f t="shared" si="5"/>
        <v>-4.2026659860456839E-2</v>
      </c>
      <c r="N49" s="11"/>
      <c r="O49" s="11"/>
      <c r="P49" s="48"/>
    </row>
    <row r="50" spans="2:16" x14ac:dyDescent="0.25">
      <c r="B50" s="33"/>
      <c r="C50" s="51"/>
      <c r="D50" s="52"/>
      <c r="E50" s="123" t="s">
        <v>49</v>
      </c>
      <c r="F50" s="123"/>
      <c r="G50" s="123"/>
      <c r="H50" s="62">
        <f>+H34+H44+H49</f>
        <v>111.06987465999998</v>
      </c>
      <c r="I50" s="63">
        <f t="shared" si="3"/>
        <v>1</v>
      </c>
      <c r="J50" s="62">
        <f>+J34+J44+J49</f>
        <v>104.06750836999998</v>
      </c>
      <c r="K50" s="63">
        <f t="shared" si="3"/>
        <v>1</v>
      </c>
      <c r="L50" s="64">
        <f t="shared" si="4"/>
        <v>7.0023662899999977</v>
      </c>
      <c r="M50" s="63">
        <f t="shared" si="5"/>
        <v>6.7286767980490936E-2</v>
      </c>
      <c r="N50" s="11"/>
      <c r="O50" s="11"/>
      <c r="P50" s="48"/>
    </row>
    <row r="51" spans="2:16" x14ac:dyDescent="0.25">
      <c r="B51" s="33"/>
      <c r="C51" s="53"/>
      <c r="D51" s="54"/>
      <c r="E51" s="120" t="s">
        <v>43</v>
      </c>
      <c r="F51" s="120"/>
      <c r="G51" s="120"/>
      <c r="H51" s="120"/>
      <c r="I51" s="120"/>
      <c r="J51" s="120"/>
      <c r="K51" s="120"/>
      <c r="L51" s="120"/>
      <c r="M51" s="120"/>
      <c r="N51" s="11"/>
      <c r="O51" s="11"/>
      <c r="P51" s="48"/>
    </row>
    <row r="52" spans="2:16" x14ac:dyDescent="0.25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49"/>
    </row>
    <row r="55" spans="2:16" x14ac:dyDescent="0.25">
      <c r="B55" s="31" t="s">
        <v>61</v>
      </c>
      <c r="C55" s="12"/>
      <c r="D55" s="12"/>
      <c r="E55" s="12"/>
      <c r="F55" s="12"/>
      <c r="G55" s="13"/>
      <c r="H55" s="13"/>
      <c r="I55" s="13"/>
      <c r="J55" s="13"/>
      <c r="K55" s="13"/>
      <c r="L55" s="13"/>
      <c r="M55" s="13"/>
      <c r="N55" s="13"/>
      <c r="O55" s="13"/>
      <c r="P55" s="47"/>
    </row>
    <row r="56" spans="2:16" x14ac:dyDescent="0.25">
      <c r="B56" s="32"/>
      <c r="C56" s="118" t="str">
        <f>+CONCATENATE("En esta región se habría recaudado en el 2016 unos  S/ ",FIXED(H73,1)," millones, con lo que registraría un aumento de ",FIXED(O73*100,1),"% respecto al año anterior. El Impuesto a la Renta recaudado sería de S/ ",FIXED(D73,1)," millones un ",FIXED(K73*100,1),"% mayor en comparación del año 2015. Mientras que el IGV habría alcanzado los S/ ",FIXED(E73,1)," millones un ",FIXED(L73*100,1),"% superior al año anterior.")</f>
        <v>En esta región se habría recaudado en el 2016 unos  S/ 120.8 millones, con lo que registraría un aumento de 5.5% respecto al año anterior. El Impuesto a la Renta recaudado sería de S/ 57.2 millones un 6.6% mayor en comparación del año 2015. Mientras que el IGV habría alcanzado los S/ 43.4 millones un 10.5% superior al año anterior.</v>
      </c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48"/>
    </row>
    <row r="57" spans="2:16" x14ac:dyDescent="0.25">
      <c r="B57" s="33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48"/>
    </row>
    <row r="58" spans="2:16" x14ac:dyDescent="0.25">
      <c r="B58" s="33"/>
      <c r="C58" s="119" t="s">
        <v>58</v>
      </c>
      <c r="D58" s="119"/>
      <c r="E58" s="119"/>
      <c r="F58" s="119"/>
      <c r="G58" s="119"/>
      <c r="H58" s="119"/>
      <c r="I58" s="69"/>
      <c r="J58" s="119" t="s">
        <v>60</v>
      </c>
      <c r="K58" s="119"/>
      <c r="L58" s="119"/>
      <c r="M58" s="119"/>
      <c r="N58" s="119"/>
      <c r="O58" s="119"/>
      <c r="P58" s="48"/>
    </row>
    <row r="59" spans="2:16" x14ac:dyDescent="0.25">
      <c r="B59" s="33"/>
      <c r="C59" s="119" t="s">
        <v>39</v>
      </c>
      <c r="D59" s="119"/>
      <c r="E59" s="119"/>
      <c r="F59" s="119"/>
      <c r="G59" s="119"/>
      <c r="H59" s="119"/>
      <c r="I59" s="69"/>
      <c r="J59" s="119" t="s">
        <v>59</v>
      </c>
      <c r="K59" s="119"/>
      <c r="L59" s="119"/>
      <c r="M59" s="119"/>
      <c r="N59" s="119"/>
      <c r="O59" s="119"/>
      <c r="P59" s="48"/>
    </row>
    <row r="60" spans="2:16" x14ac:dyDescent="0.25">
      <c r="B60" s="33"/>
      <c r="C60" s="71" t="s">
        <v>53</v>
      </c>
      <c r="D60" s="71" t="s">
        <v>13</v>
      </c>
      <c r="E60" s="71" t="s">
        <v>14</v>
      </c>
      <c r="F60" s="71" t="s">
        <v>15</v>
      </c>
      <c r="G60" s="71" t="s">
        <v>19</v>
      </c>
      <c r="H60" s="71" t="s">
        <v>54</v>
      </c>
      <c r="I60" s="69"/>
      <c r="J60" s="71" t="s">
        <v>53</v>
      </c>
      <c r="K60" s="71" t="s">
        <v>13</v>
      </c>
      <c r="L60" s="71" t="s">
        <v>14</v>
      </c>
      <c r="M60" s="71" t="s">
        <v>15</v>
      </c>
      <c r="N60" s="71" t="s">
        <v>19</v>
      </c>
      <c r="O60" s="71" t="s">
        <v>54</v>
      </c>
      <c r="P60" s="48"/>
    </row>
    <row r="61" spans="2:16" x14ac:dyDescent="0.25">
      <c r="B61" s="33"/>
      <c r="C61" s="72">
        <v>2004</v>
      </c>
      <c r="D61" s="36">
        <v>7.4672974400000003</v>
      </c>
      <c r="E61" s="36">
        <v>4.4786254799999998</v>
      </c>
      <c r="F61" s="36">
        <v>0.57923203999999995</v>
      </c>
      <c r="G61" s="36">
        <v>3.9170839599999994</v>
      </c>
      <c r="H61" s="36">
        <v>16.443577699999999</v>
      </c>
      <c r="I61" s="69"/>
      <c r="J61" s="72">
        <v>2004</v>
      </c>
      <c r="K61" s="36"/>
      <c r="L61" s="36"/>
      <c r="M61" s="36"/>
      <c r="N61" s="36"/>
      <c r="O61" s="36"/>
      <c r="P61" s="48"/>
    </row>
    <row r="62" spans="2:16" x14ac:dyDescent="0.25">
      <c r="B62" s="33"/>
      <c r="C62" s="72">
        <v>2005</v>
      </c>
      <c r="D62" s="36">
        <v>8.7791409600000012</v>
      </c>
      <c r="E62" s="36">
        <v>5.8717079999999999</v>
      </c>
      <c r="F62" s="36">
        <v>0.49080905999999996</v>
      </c>
      <c r="G62" s="36">
        <v>3.1405057599999995</v>
      </c>
      <c r="H62" s="36">
        <v>18.284797500000003</v>
      </c>
      <c r="I62" s="69"/>
      <c r="J62" s="72">
        <v>2005</v>
      </c>
      <c r="K62" s="45">
        <f>+D62/D61-1</f>
        <v>0.17567848750377357</v>
      </c>
      <c r="L62" s="45">
        <f t="shared" ref="L62:O73" si="6">+E62/E61-1</f>
        <v>0.31105135408643281</v>
      </c>
      <c r="M62" s="45">
        <f t="shared" si="6"/>
        <v>-0.15265554025637118</v>
      </c>
      <c r="N62" s="45">
        <f t="shared" si="6"/>
        <v>-0.19825416251736405</v>
      </c>
      <c r="O62" s="45">
        <f t="shared" si="6"/>
        <v>0.11197197067399789</v>
      </c>
      <c r="P62" s="48"/>
    </row>
    <row r="63" spans="2:16" x14ac:dyDescent="0.25">
      <c r="B63" s="33"/>
      <c r="C63" s="72">
        <v>2006</v>
      </c>
      <c r="D63" s="36">
        <v>10.920764479999999</v>
      </c>
      <c r="E63" s="36">
        <v>6.9471344099999994</v>
      </c>
      <c r="F63" s="36">
        <v>7.4800399999999994E-3</v>
      </c>
      <c r="G63" s="36">
        <v>2.8367257399999999</v>
      </c>
      <c r="H63" s="36">
        <v>20.714073860000003</v>
      </c>
      <c r="I63" s="69"/>
      <c r="J63" s="72">
        <v>2006</v>
      </c>
      <c r="K63" s="45">
        <f t="shared" ref="K63:K73" si="7">+D63/D62-1</f>
        <v>0.24394454192702675</v>
      </c>
      <c r="L63" s="45">
        <f t="shared" si="6"/>
        <v>0.18315393238219602</v>
      </c>
      <c r="M63" s="45">
        <f t="shared" si="6"/>
        <v>-0.98475977603184428</v>
      </c>
      <c r="N63" s="45">
        <f t="shared" si="6"/>
        <v>-9.6729649048629573E-2</v>
      </c>
      <c r="O63" s="45">
        <f t="shared" si="6"/>
        <v>0.13285771198723961</v>
      </c>
      <c r="P63" s="48"/>
    </row>
    <row r="64" spans="2:16" x14ac:dyDescent="0.25">
      <c r="B64" s="33"/>
      <c r="C64" s="72">
        <v>2007</v>
      </c>
      <c r="D64" s="36">
        <v>11.3134265</v>
      </c>
      <c r="E64" s="36">
        <v>10.686084409999999</v>
      </c>
      <c r="F64" s="36">
        <v>1.031719E-2</v>
      </c>
      <c r="G64" s="36">
        <v>3.0106106299999991</v>
      </c>
      <c r="H64" s="36">
        <v>25.020438730000009</v>
      </c>
      <c r="I64" s="69"/>
      <c r="J64" s="72">
        <v>2007</v>
      </c>
      <c r="K64" s="45">
        <f t="shared" si="7"/>
        <v>3.5955543288119785E-2</v>
      </c>
      <c r="L64" s="45">
        <f t="shared" si="6"/>
        <v>0.53820032539143003</v>
      </c>
      <c r="M64" s="45">
        <f t="shared" si="6"/>
        <v>0.37929610002085568</v>
      </c>
      <c r="N64" s="45">
        <f t="shared" si="6"/>
        <v>6.129774463145643E-2</v>
      </c>
      <c r="O64" s="45">
        <f t="shared" si="6"/>
        <v>0.20789560272428265</v>
      </c>
      <c r="P64" s="48"/>
    </row>
    <row r="65" spans="2:16" x14ac:dyDescent="0.25">
      <c r="B65" s="33"/>
      <c r="C65" s="72">
        <v>2008</v>
      </c>
      <c r="D65" s="36">
        <v>15.564111969999997</v>
      </c>
      <c r="E65" s="36">
        <v>10.02212246</v>
      </c>
      <c r="F65" s="36">
        <v>1.280101E-2</v>
      </c>
      <c r="G65" s="36">
        <v>3.5146577099999989</v>
      </c>
      <c r="H65" s="36">
        <v>29.113693149999996</v>
      </c>
      <c r="I65" s="69"/>
      <c r="J65" s="72">
        <v>2008</v>
      </c>
      <c r="K65" s="45">
        <f t="shared" si="7"/>
        <v>0.3757204300571535</v>
      </c>
      <c r="L65" s="45">
        <f t="shared" si="6"/>
        <v>-6.2133324473711449E-2</v>
      </c>
      <c r="M65" s="45">
        <f t="shared" si="6"/>
        <v>0.24074578446262973</v>
      </c>
      <c r="N65" s="45">
        <f t="shared" si="6"/>
        <v>0.16742353693210732</v>
      </c>
      <c r="O65" s="45">
        <f t="shared" si="6"/>
        <v>0.16359642867061686</v>
      </c>
      <c r="P65" s="48"/>
    </row>
    <row r="66" spans="2:16" x14ac:dyDescent="0.25">
      <c r="B66" s="33"/>
      <c r="C66" s="72">
        <v>2009</v>
      </c>
      <c r="D66" s="36">
        <v>16.804256000000002</v>
      </c>
      <c r="E66" s="36">
        <v>10.447836069999999</v>
      </c>
      <c r="F66" s="36">
        <v>1.6813060000000001E-2</v>
      </c>
      <c r="G66" s="36">
        <v>5.5699425399999987</v>
      </c>
      <c r="H66" s="36">
        <v>32.839021670000001</v>
      </c>
      <c r="I66" s="69"/>
      <c r="J66" s="72">
        <v>2009</v>
      </c>
      <c r="K66" s="45">
        <f t="shared" si="7"/>
        <v>7.9679716542157886E-2</v>
      </c>
      <c r="L66" s="45">
        <f t="shared" si="6"/>
        <v>4.2477390562637218E-2</v>
      </c>
      <c r="M66" s="45">
        <f t="shared" si="6"/>
        <v>0.31341667571543197</v>
      </c>
      <c r="N66" s="45">
        <f t="shared" si="6"/>
        <v>0.58477524686180615</v>
      </c>
      <c r="O66" s="45">
        <f t="shared" si="6"/>
        <v>0.12795795094790319</v>
      </c>
      <c r="P66" s="48"/>
    </row>
    <row r="67" spans="2:16" x14ac:dyDescent="0.25">
      <c r="B67" s="33"/>
      <c r="C67" s="72">
        <v>2010</v>
      </c>
      <c r="D67" s="36">
        <v>19.394121230000003</v>
      </c>
      <c r="E67" s="36">
        <v>12.311561160000002</v>
      </c>
      <c r="F67" s="36">
        <v>2.0488979999999997E-2</v>
      </c>
      <c r="G67" s="36">
        <v>6.0166819</v>
      </c>
      <c r="H67" s="36">
        <v>37.74285527</v>
      </c>
      <c r="I67" s="69"/>
      <c r="J67" s="72">
        <v>2010</v>
      </c>
      <c r="K67" s="45">
        <f t="shared" si="7"/>
        <v>0.15411960101060118</v>
      </c>
      <c r="L67" s="45">
        <f t="shared" si="6"/>
        <v>0.17838383733369612</v>
      </c>
      <c r="M67" s="45">
        <f t="shared" si="6"/>
        <v>0.21863479937619901</v>
      </c>
      <c r="N67" s="45">
        <f t="shared" si="6"/>
        <v>8.0205380359274159E-2</v>
      </c>
      <c r="O67" s="45">
        <f t="shared" si="6"/>
        <v>0.14932946691526694</v>
      </c>
      <c r="P67" s="48"/>
    </row>
    <row r="68" spans="2:16" x14ac:dyDescent="0.25">
      <c r="B68" s="33"/>
      <c r="C68" s="72">
        <v>2011</v>
      </c>
      <c r="D68" s="36">
        <v>22.41034415</v>
      </c>
      <c r="E68" s="36">
        <v>11.550087370000004</v>
      </c>
      <c r="F68" s="36">
        <v>1.8316040000000002E-2</v>
      </c>
      <c r="G68" s="36">
        <v>7.7440165800000003</v>
      </c>
      <c r="H68" s="36">
        <v>41.722764140000002</v>
      </c>
      <c r="I68" s="69"/>
      <c r="J68" s="72">
        <v>2011</v>
      </c>
      <c r="K68" s="45">
        <f t="shared" si="7"/>
        <v>0.15552253614535116</v>
      </c>
      <c r="L68" s="45">
        <f t="shared" si="6"/>
        <v>-6.1850303150343788E-2</v>
      </c>
      <c r="M68" s="45">
        <f t="shared" si="6"/>
        <v>-0.10605408370743663</v>
      </c>
      <c r="N68" s="45">
        <f t="shared" si="6"/>
        <v>0.28709090969226736</v>
      </c>
      <c r="O68" s="45">
        <f t="shared" si="6"/>
        <v>0.10544800708714375</v>
      </c>
      <c r="P68" s="48"/>
    </row>
    <row r="69" spans="2:16" x14ac:dyDescent="0.25">
      <c r="B69" s="65"/>
      <c r="C69" s="72">
        <v>2012</v>
      </c>
      <c r="D69" s="36">
        <v>29.425329250000008</v>
      </c>
      <c r="E69" s="36">
        <v>18.027039000000006</v>
      </c>
      <c r="F69" s="36">
        <v>2.241201E-2</v>
      </c>
      <c r="G69" s="36">
        <v>16.524182350000004</v>
      </c>
      <c r="H69" s="36">
        <v>64.00127461000001</v>
      </c>
      <c r="I69" s="69"/>
      <c r="J69" s="72">
        <v>2012</v>
      </c>
      <c r="K69" s="45">
        <f t="shared" si="7"/>
        <v>0.31302442537456554</v>
      </c>
      <c r="L69" s="45">
        <f t="shared" si="6"/>
        <v>0.56077079094857107</v>
      </c>
      <c r="M69" s="45">
        <f t="shared" si="6"/>
        <v>0.22362748716425584</v>
      </c>
      <c r="N69" s="45">
        <f t="shared" si="6"/>
        <v>1.1337999705057453</v>
      </c>
      <c r="O69" s="45">
        <f t="shared" si="6"/>
        <v>0.53396535270877199</v>
      </c>
      <c r="P69" s="48"/>
    </row>
    <row r="70" spans="2:16" x14ac:dyDescent="0.25">
      <c r="B70" s="66"/>
      <c r="C70" s="72">
        <v>2013</v>
      </c>
      <c r="D70" s="36">
        <v>38.20458464</v>
      </c>
      <c r="E70" s="36">
        <v>23.914974409999996</v>
      </c>
      <c r="F70" s="36">
        <v>0.203904</v>
      </c>
      <c r="G70" s="36">
        <v>18.398860079999999</v>
      </c>
      <c r="H70" s="36">
        <v>80.722323129999992</v>
      </c>
      <c r="I70" s="69"/>
      <c r="J70" s="72">
        <v>2013</v>
      </c>
      <c r="K70" s="45">
        <f t="shared" si="7"/>
        <v>0.29835708261446192</v>
      </c>
      <c r="L70" s="45">
        <f t="shared" si="6"/>
        <v>0.32661688977318959</v>
      </c>
      <c r="M70" s="45">
        <f t="shared" si="6"/>
        <v>8.0979791638500966</v>
      </c>
      <c r="N70" s="45">
        <f t="shared" si="6"/>
        <v>0.11345055932525416</v>
      </c>
      <c r="O70" s="45">
        <f t="shared" si="6"/>
        <v>0.26126117990449149</v>
      </c>
      <c r="P70" s="48"/>
    </row>
    <row r="71" spans="2:16" x14ac:dyDescent="0.25">
      <c r="B71" s="66"/>
      <c r="C71" s="72">
        <v>2014</v>
      </c>
      <c r="D71" s="36">
        <v>52.753619609999987</v>
      </c>
      <c r="E71" s="36">
        <v>32.525184639999964</v>
      </c>
      <c r="F71" s="36">
        <v>3.565401E-2</v>
      </c>
      <c r="G71" s="36">
        <v>20.848365100000002</v>
      </c>
      <c r="H71" s="36">
        <v>106.16282335999995</v>
      </c>
      <c r="I71" s="69"/>
      <c r="J71" s="72">
        <v>2014</v>
      </c>
      <c r="K71" s="45">
        <f t="shared" si="7"/>
        <v>0.38081908512014606</v>
      </c>
      <c r="L71" s="45">
        <f t="shared" si="6"/>
        <v>0.36003426482445344</v>
      </c>
      <c r="M71" s="45">
        <f t="shared" si="6"/>
        <v>-0.82514315560263651</v>
      </c>
      <c r="N71" s="45">
        <f t="shared" si="6"/>
        <v>0.13313352073711759</v>
      </c>
      <c r="O71" s="45">
        <f t="shared" si="6"/>
        <v>0.31516065499043022</v>
      </c>
      <c r="P71" s="48"/>
    </row>
    <row r="72" spans="2:16" x14ac:dyDescent="0.25">
      <c r="B72" s="66"/>
      <c r="C72" s="72">
        <v>2015</v>
      </c>
      <c r="D72" s="36">
        <v>53.684902160000007</v>
      </c>
      <c r="E72" s="36">
        <v>39.272515169999998</v>
      </c>
      <c r="F72" s="36">
        <v>4.218599E-2</v>
      </c>
      <c r="G72" s="36">
        <v>21.587925859999999</v>
      </c>
      <c r="H72" s="36">
        <v>114.58752918</v>
      </c>
      <c r="I72" s="69"/>
      <c r="J72" s="72">
        <v>2015</v>
      </c>
      <c r="K72" s="45">
        <f t="shared" si="7"/>
        <v>1.765343415077214E-2</v>
      </c>
      <c r="L72" s="45">
        <f t="shared" si="6"/>
        <v>0.20744941511268356</v>
      </c>
      <c r="M72" s="45">
        <f t="shared" si="6"/>
        <v>0.18320463813186794</v>
      </c>
      <c r="N72" s="45">
        <f t="shared" si="6"/>
        <v>3.5473321598727958E-2</v>
      </c>
      <c r="O72" s="45">
        <f t="shared" si="6"/>
        <v>7.9356459760228315E-2</v>
      </c>
      <c r="P72" s="48"/>
    </row>
    <row r="73" spans="2:16" x14ac:dyDescent="0.25">
      <c r="B73" s="66"/>
      <c r="C73" s="73" t="s">
        <v>55</v>
      </c>
      <c r="D73" s="74">
        <f>+H73*I34</f>
        <v>57.237749119621803</v>
      </c>
      <c r="E73" s="74">
        <f>+H73*I45</f>
        <v>43.390299011037428</v>
      </c>
      <c r="F73" s="74">
        <f>+H73*I46</f>
        <v>1.5963886887578188E-2</v>
      </c>
      <c r="G73" s="74">
        <f>+H73*I49</f>
        <v>20.18947174245319</v>
      </c>
      <c r="H73" s="74">
        <f>+H50+H74/1000</f>
        <v>120.83348375999998</v>
      </c>
      <c r="I73" s="69"/>
      <c r="J73" s="26" t="s">
        <v>55</v>
      </c>
      <c r="K73" s="45">
        <f t="shared" si="7"/>
        <v>6.6179629964362219E-2</v>
      </c>
      <c r="L73" s="45">
        <f t="shared" si="6"/>
        <v>0.10485154371225436</v>
      </c>
      <c r="M73" s="45">
        <f t="shared" si="6"/>
        <v>-0.62158321073943767</v>
      </c>
      <c r="N73" s="45">
        <f t="shared" si="6"/>
        <v>-6.4779457119499728E-2</v>
      </c>
      <c r="O73" s="45">
        <f t="shared" si="6"/>
        <v>5.4508153066015641E-2</v>
      </c>
      <c r="P73" s="48"/>
    </row>
    <row r="74" spans="2:16" x14ac:dyDescent="0.25">
      <c r="B74" s="66"/>
      <c r="C74" s="70" t="s">
        <v>57</v>
      </c>
      <c r="D74" s="75"/>
      <c r="E74" s="70"/>
      <c r="F74" s="70"/>
      <c r="G74" s="70"/>
      <c r="H74" s="76">
        <v>9763.6090999999997</v>
      </c>
      <c r="I74" s="11"/>
      <c r="J74" s="11"/>
      <c r="K74" s="11"/>
      <c r="L74" s="11"/>
      <c r="M74" s="11"/>
      <c r="N74" s="11"/>
      <c r="O74" s="11"/>
      <c r="P74" s="48"/>
    </row>
    <row r="75" spans="2:16" x14ac:dyDescent="0.25">
      <c r="B75" s="67"/>
      <c r="C75" s="120" t="s">
        <v>56</v>
      </c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48"/>
    </row>
    <row r="76" spans="2:16" x14ac:dyDescent="0.25">
      <c r="B76" s="68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49"/>
    </row>
    <row r="77" spans="2:16" x14ac:dyDescent="0.25">
      <c r="B77" s="53"/>
      <c r="C77" s="53"/>
    </row>
    <row r="78" spans="2:16" x14ac:dyDescent="0.25">
      <c r="B78" s="53"/>
      <c r="C78" s="53"/>
    </row>
  </sheetData>
  <mergeCells count="48">
    <mergeCell ref="E19:G19"/>
    <mergeCell ref="B1:P1"/>
    <mergeCell ref="C8:O9"/>
    <mergeCell ref="E10:M10"/>
    <mergeCell ref="E11:M11"/>
    <mergeCell ref="E12:G13"/>
    <mergeCell ref="H12:I12"/>
    <mergeCell ref="J12:K12"/>
    <mergeCell ref="L12:M12"/>
    <mergeCell ref="E14:G14"/>
    <mergeCell ref="E15:G15"/>
    <mergeCell ref="E16:G16"/>
    <mergeCell ref="E17:G17"/>
    <mergeCell ref="E18:G18"/>
    <mergeCell ref="E35:G35"/>
    <mergeCell ref="E20:G20"/>
    <mergeCell ref="E21:G21"/>
    <mergeCell ref="E23:M23"/>
    <mergeCell ref="C28:O29"/>
    <mergeCell ref="E30:M30"/>
    <mergeCell ref="E31:M31"/>
    <mergeCell ref="E32:G33"/>
    <mergeCell ref="H32:I32"/>
    <mergeCell ref="J32:K32"/>
    <mergeCell ref="L32:M32"/>
    <mergeCell ref="E34:G34"/>
    <mergeCell ref="E47:G47"/>
    <mergeCell ref="E36:G36"/>
    <mergeCell ref="E37:G37"/>
    <mergeCell ref="E38:G38"/>
    <mergeCell ref="E39:G39"/>
    <mergeCell ref="E40:G40"/>
    <mergeCell ref="E41:G41"/>
    <mergeCell ref="E42:G42"/>
    <mergeCell ref="E43:G43"/>
    <mergeCell ref="E44:G44"/>
    <mergeCell ref="E45:G45"/>
    <mergeCell ref="E46:G46"/>
    <mergeCell ref="C59:H59"/>
    <mergeCell ref="J59:O59"/>
    <mergeCell ref="C75:O75"/>
    <mergeCell ref="E48:G48"/>
    <mergeCell ref="E49:G49"/>
    <mergeCell ref="E50:G50"/>
    <mergeCell ref="E51:M51"/>
    <mergeCell ref="C56:O57"/>
    <mergeCell ref="C58:H58"/>
    <mergeCell ref="J58:O58"/>
  </mergeCells>
  <pageMargins left="0.7" right="0.7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8"/>
  <sheetViews>
    <sheetView zoomScaleNormal="100" workbookViewId="0">
      <selection activeCell="M18" sqref="M18"/>
    </sheetView>
  </sheetViews>
  <sheetFormatPr baseColWidth="10" defaultColWidth="0" defaultRowHeight="15" x14ac:dyDescent="0.25"/>
  <cols>
    <col min="1" max="1" width="10.7109375" style="2" customWidth="1"/>
    <col min="2" max="16" width="10.85546875" style="2" customWidth="1"/>
    <col min="17" max="17" width="10.7109375" style="2" customWidth="1"/>
    <col min="18" max="18" width="10.7109375" style="2" hidden="1" customWidth="1"/>
    <col min="19" max="24" width="12.7109375" style="2" hidden="1" customWidth="1"/>
    <col min="25" max="16384" width="11.42578125" style="2" hidden="1"/>
  </cols>
  <sheetData>
    <row r="1" spans="2:24" s="1" customFormat="1" ht="27" customHeight="1" x14ac:dyDescent="0.25">
      <c r="B1" s="141" t="s">
        <v>64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</row>
    <row r="2" spans="2:24" x14ac:dyDescent="0.25">
      <c r="B2" s="24" t="str">
        <f>+B7</f>
        <v>1. Recaudación Tributos Internos</v>
      </c>
      <c r="C2" s="46"/>
      <c r="D2" s="46"/>
      <c r="E2" s="46"/>
      <c r="F2" s="46"/>
      <c r="G2" s="46"/>
      <c r="H2" s="46"/>
      <c r="I2" s="14"/>
      <c r="J2" s="24" t="str">
        <f>+B55</f>
        <v>3. Ingresos Tributarios recaudados por la SUNAT, 2004-2016</v>
      </c>
      <c r="K2" s="14"/>
      <c r="L2" s="46"/>
      <c r="M2" s="17"/>
      <c r="N2" s="17"/>
      <c r="O2" s="17"/>
      <c r="P2" s="17"/>
    </row>
    <row r="3" spans="2:24" x14ac:dyDescent="0.25">
      <c r="B3" s="24" t="str">
        <f>+B27</f>
        <v>2. Recaudación Tributos Internos - Detalle de cargas Tributarias</v>
      </c>
      <c r="C3" s="15"/>
      <c r="D3" s="15"/>
      <c r="E3" s="15"/>
      <c r="F3" s="14"/>
      <c r="G3" s="14"/>
      <c r="H3" s="16"/>
      <c r="I3" s="14"/>
      <c r="J3" s="14"/>
      <c r="K3" s="14"/>
      <c r="L3" s="17"/>
      <c r="M3" s="17"/>
      <c r="N3" s="17"/>
      <c r="O3" s="17"/>
      <c r="P3" s="17"/>
    </row>
    <row r="4" spans="2:24" ht="11.25" customHeight="1" x14ac:dyDescent="0.25">
      <c r="B4" s="18"/>
      <c r="C4" s="19"/>
      <c r="D4" s="19"/>
      <c r="E4" s="19"/>
      <c r="F4" s="18"/>
      <c r="G4" s="20"/>
      <c r="H4" s="20"/>
      <c r="I4" s="21"/>
      <c r="J4" s="21"/>
      <c r="K4" s="21"/>
      <c r="L4" s="21"/>
      <c r="M4" s="21"/>
      <c r="N4" s="21"/>
      <c r="O4" s="21"/>
      <c r="P4" s="21"/>
    </row>
    <row r="5" spans="2:24" x14ac:dyDescent="0.25">
      <c r="B5" s="7"/>
      <c r="C5" s="9"/>
      <c r="D5" s="9"/>
      <c r="E5" s="9"/>
      <c r="F5" s="9"/>
      <c r="G5" s="6"/>
      <c r="H5" s="6"/>
    </row>
    <row r="6" spans="2:24" x14ac:dyDescent="0.25">
      <c r="B6" s="7"/>
      <c r="C6" s="9"/>
      <c r="D6" s="9"/>
      <c r="E6" s="9"/>
      <c r="F6" s="9"/>
      <c r="G6" s="6"/>
      <c r="H6" s="6"/>
    </row>
    <row r="7" spans="2:24" x14ac:dyDescent="0.25">
      <c r="B7" s="31" t="s">
        <v>34</v>
      </c>
      <c r="C7" s="12"/>
      <c r="D7" s="12"/>
      <c r="E7" s="12"/>
      <c r="F7" s="12"/>
      <c r="G7" s="13"/>
      <c r="H7" s="13"/>
      <c r="I7" s="13"/>
      <c r="J7" s="13"/>
      <c r="K7" s="13"/>
      <c r="L7" s="13"/>
      <c r="M7" s="13"/>
      <c r="N7" s="13"/>
      <c r="O7" s="13"/>
      <c r="P7" s="47"/>
    </row>
    <row r="8" spans="2:24" x14ac:dyDescent="0.25">
      <c r="B8" s="32"/>
      <c r="C8" s="118" t="str">
        <f>+CONCATENATE("Entre enero y noviembre del 2016 en la región se ha logrado recaudar S/ ", FIXED(H21,1)," millones por tributos internos, superior en ",FIXED(100*M21,1),"% respecto a lo recaudado en el mismo periodo del 2015. Es así que se recaudaron S/ ",FIXED(H14,1)," millones por Impuesto a la Renta, S/ ", FIXED(H17,1)," millones por Impuesto a la producción y el Consumo y solo S/ ",FIXED(H20,1)," millones por otros conceptos.")</f>
        <v>Entre enero y noviembre del 2016 en la región se ha logrado recaudar S/ 29.9 millones por tributos internos, superior en 7.2% respecto a lo recaudado en el mismo periodo del 2015. Es así que se recaudaron S/ 13.9 millones por Impuesto a la Renta, S/ 11.2 millones por Impuesto a la producción y el Consumo y solo S/ 4.8 millones por otros conceptos.</v>
      </c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48"/>
      <c r="S8" s="3"/>
      <c r="T8" s="3"/>
      <c r="U8" s="3"/>
      <c r="V8" s="3"/>
      <c r="W8" s="3"/>
      <c r="X8" s="3"/>
    </row>
    <row r="9" spans="2:24" x14ac:dyDescent="0.25">
      <c r="B9" s="33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48"/>
      <c r="R9" s="4"/>
      <c r="S9" s="3"/>
      <c r="T9" s="3"/>
      <c r="U9" s="3"/>
      <c r="V9" s="3"/>
      <c r="W9" s="3"/>
      <c r="X9" s="3"/>
    </row>
    <row r="10" spans="2:24" x14ac:dyDescent="0.25">
      <c r="B10" s="33"/>
      <c r="C10" s="11"/>
      <c r="D10" s="11"/>
      <c r="E10" s="129" t="s">
        <v>45</v>
      </c>
      <c r="F10" s="129"/>
      <c r="G10" s="129"/>
      <c r="H10" s="129"/>
      <c r="I10" s="129"/>
      <c r="J10" s="129"/>
      <c r="K10" s="129"/>
      <c r="L10" s="129"/>
      <c r="M10" s="129"/>
      <c r="N10" s="11"/>
      <c r="O10" s="11"/>
      <c r="P10" s="48"/>
    </row>
    <row r="11" spans="2:24" ht="15" customHeight="1" x14ac:dyDescent="0.25">
      <c r="B11" s="33"/>
      <c r="C11" s="11"/>
      <c r="D11" s="11"/>
      <c r="E11" s="130"/>
      <c r="F11" s="130"/>
      <c r="G11" s="130"/>
      <c r="H11" s="130"/>
      <c r="I11" s="130"/>
      <c r="J11" s="130"/>
      <c r="K11" s="130"/>
      <c r="L11" s="130"/>
      <c r="M11" s="130"/>
      <c r="N11" s="11"/>
      <c r="O11" s="11"/>
      <c r="P11" s="48"/>
    </row>
    <row r="12" spans="2:24" x14ac:dyDescent="0.25">
      <c r="B12" s="33"/>
      <c r="C12" s="11"/>
      <c r="D12" s="11"/>
      <c r="E12" s="131" t="s">
        <v>46</v>
      </c>
      <c r="F12" s="132"/>
      <c r="G12" s="133"/>
      <c r="H12" s="137" t="s">
        <v>37</v>
      </c>
      <c r="I12" s="137"/>
      <c r="J12" s="137" t="s">
        <v>38</v>
      </c>
      <c r="K12" s="137"/>
      <c r="L12" s="138" t="s">
        <v>42</v>
      </c>
      <c r="M12" s="138"/>
      <c r="N12" s="11"/>
      <c r="O12" s="11"/>
      <c r="P12" s="48"/>
    </row>
    <row r="13" spans="2:24" x14ac:dyDescent="0.25">
      <c r="B13" s="33"/>
      <c r="C13" s="11"/>
      <c r="D13" s="11"/>
      <c r="E13" s="142"/>
      <c r="F13" s="143"/>
      <c r="G13" s="144"/>
      <c r="H13" s="29" t="s">
        <v>20</v>
      </c>
      <c r="I13" s="29" t="s">
        <v>40</v>
      </c>
      <c r="J13" s="29" t="s">
        <v>20</v>
      </c>
      <c r="K13" s="29" t="s">
        <v>40</v>
      </c>
      <c r="L13" s="29" t="s">
        <v>20</v>
      </c>
      <c r="M13" s="29" t="s">
        <v>41</v>
      </c>
      <c r="N13" s="11"/>
      <c r="O13" s="11"/>
      <c r="P13" s="48"/>
    </row>
    <row r="14" spans="2:24" x14ac:dyDescent="0.25">
      <c r="B14" s="33"/>
      <c r="C14" s="11"/>
      <c r="D14" s="11"/>
      <c r="E14" s="125" t="s">
        <v>0</v>
      </c>
      <c r="F14" s="125"/>
      <c r="G14" s="125"/>
      <c r="H14" s="35">
        <v>13.910185290000003</v>
      </c>
      <c r="I14" s="30">
        <f>+H14/H$21</f>
        <v>0.46549765759093559</v>
      </c>
      <c r="J14" s="35">
        <v>14.205323830000001</v>
      </c>
      <c r="K14" s="30">
        <f>+J14/J$21</f>
        <v>0.50970780468998622</v>
      </c>
      <c r="L14" s="38">
        <f>+H14-J14</f>
        <v>-0.29513853999999817</v>
      </c>
      <c r="M14" s="30">
        <f>+H14/J14-1</f>
        <v>-2.0776614706712992E-2</v>
      </c>
      <c r="N14" s="11"/>
      <c r="O14" s="11"/>
      <c r="P14" s="48"/>
    </row>
    <row r="15" spans="2:24" x14ac:dyDescent="0.25">
      <c r="B15" s="33"/>
      <c r="C15" s="11"/>
      <c r="D15" s="11"/>
      <c r="E15" s="139" t="s">
        <v>35</v>
      </c>
      <c r="F15" s="139"/>
      <c r="G15" s="139"/>
      <c r="H15" s="36">
        <v>4.4528684300000005</v>
      </c>
      <c r="I15" s="45">
        <f t="shared" ref="I15:K21" si="0">+H15/H$21</f>
        <v>0.1490130994312317</v>
      </c>
      <c r="J15" s="36">
        <v>4.2073885400000002</v>
      </c>
      <c r="K15" s="45">
        <f t="shared" si="0"/>
        <v>0.15096725719636103</v>
      </c>
      <c r="L15" s="36">
        <f t="shared" ref="L15:L21" si="1">+H15-J15</f>
        <v>0.24547989000000037</v>
      </c>
      <c r="M15" s="45">
        <f t="shared" ref="M15:M21" si="2">+H15/J15-1</f>
        <v>5.8344953803577182E-2</v>
      </c>
      <c r="N15" s="11"/>
      <c r="O15" s="11"/>
      <c r="P15" s="48"/>
    </row>
    <row r="16" spans="2:24" x14ac:dyDescent="0.25">
      <c r="B16" s="33"/>
      <c r="C16" s="11"/>
      <c r="D16" s="11"/>
      <c r="E16" s="139" t="s">
        <v>36</v>
      </c>
      <c r="F16" s="139"/>
      <c r="G16" s="139"/>
      <c r="H16" s="36">
        <v>4.0594388000000006</v>
      </c>
      <c r="I16" s="45">
        <f t="shared" si="0"/>
        <v>0.13584716616911136</v>
      </c>
      <c r="J16" s="36">
        <v>4.4956578999999994</v>
      </c>
      <c r="K16" s="45">
        <f t="shared" si="0"/>
        <v>0.16131078363781259</v>
      </c>
      <c r="L16" s="36">
        <f t="shared" si="1"/>
        <v>-0.43621909999999886</v>
      </c>
      <c r="M16" s="45">
        <f t="shared" si="2"/>
        <v>-9.7031204264897197E-2</v>
      </c>
      <c r="N16" s="11"/>
      <c r="O16" s="11"/>
      <c r="P16" s="48"/>
    </row>
    <row r="17" spans="2:16" x14ac:dyDescent="0.25">
      <c r="B17" s="33"/>
      <c r="C17" s="11"/>
      <c r="D17" s="11"/>
      <c r="E17" s="125" t="s">
        <v>44</v>
      </c>
      <c r="F17" s="125"/>
      <c r="G17" s="125"/>
      <c r="H17" s="35">
        <v>11.16670869</v>
      </c>
      <c r="I17" s="30">
        <f t="shared" si="0"/>
        <v>0.37368853324565193</v>
      </c>
      <c r="J17" s="35">
        <v>8.7216300900000032</v>
      </c>
      <c r="K17" s="30">
        <f t="shared" si="0"/>
        <v>0.31294484938834577</v>
      </c>
      <c r="L17" s="38">
        <f t="shared" si="1"/>
        <v>2.4450785999999969</v>
      </c>
      <c r="M17" s="30">
        <f t="shared" si="2"/>
        <v>0.28034651490246776</v>
      </c>
      <c r="N17" s="11"/>
      <c r="O17" s="11"/>
      <c r="P17" s="48"/>
    </row>
    <row r="18" spans="2:16" x14ac:dyDescent="0.25">
      <c r="B18" s="33"/>
      <c r="C18" s="11"/>
      <c r="D18" s="11"/>
      <c r="E18" s="139" t="s">
        <v>10</v>
      </c>
      <c r="F18" s="139"/>
      <c r="G18" s="139"/>
      <c r="H18" s="37">
        <v>11.16670869</v>
      </c>
      <c r="I18" s="25">
        <f t="shared" si="0"/>
        <v>0.37368853324565193</v>
      </c>
      <c r="J18" s="37">
        <v>8.7216300900000032</v>
      </c>
      <c r="K18" s="25">
        <f t="shared" si="0"/>
        <v>0.31294484938834577</v>
      </c>
      <c r="L18" s="39">
        <f t="shared" si="1"/>
        <v>2.4450785999999969</v>
      </c>
      <c r="M18" s="25">
        <f t="shared" si="2"/>
        <v>0.28034651490246776</v>
      </c>
      <c r="N18" s="11"/>
      <c r="O18" s="11"/>
      <c r="P18" s="48"/>
    </row>
    <row r="19" spans="2:16" x14ac:dyDescent="0.25">
      <c r="B19" s="33"/>
      <c r="C19" s="11"/>
      <c r="D19" s="11"/>
      <c r="E19" s="139" t="s">
        <v>11</v>
      </c>
      <c r="F19" s="139"/>
      <c r="G19" s="139"/>
      <c r="H19" s="37">
        <v>0</v>
      </c>
      <c r="I19" s="25">
        <f t="shared" si="0"/>
        <v>0</v>
      </c>
      <c r="J19" s="37">
        <v>0</v>
      </c>
      <c r="K19" s="25">
        <f t="shared" si="0"/>
        <v>0</v>
      </c>
      <c r="L19" s="39">
        <f t="shared" si="1"/>
        <v>0</v>
      </c>
      <c r="M19" s="25" t="e">
        <f t="shared" si="2"/>
        <v>#DIV/0!</v>
      </c>
      <c r="N19" s="11"/>
      <c r="O19" s="11"/>
      <c r="P19" s="48"/>
    </row>
    <row r="20" spans="2:16" x14ac:dyDescent="0.25">
      <c r="B20" s="33"/>
      <c r="C20" s="11"/>
      <c r="D20" s="11"/>
      <c r="E20" s="125" t="s">
        <v>12</v>
      </c>
      <c r="F20" s="125"/>
      <c r="G20" s="125"/>
      <c r="H20" s="35">
        <v>4.8055019100000003</v>
      </c>
      <c r="I20" s="30">
        <f t="shared" si="0"/>
        <v>0.16081380916341242</v>
      </c>
      <c r="J20" s="35">
        <v>4.94258957</v>
      </c>
      <c r="K20" s="30">
        <f t="shared" si="0"/>
        <v>0.17734734592166795</v>
      </c>
      <c r="L20" s="38">
        <f t="shared" si="1"/>
        <v>-0.13708765999999972</v>
      </c>
      <c r="M20" s="30">
        <f t="shared" si="2"/>
        <v>-2.7735999127275202E-2</v>
      </c>
      <c r="N20" s="11"/>
      <c r="O20" s="11"/>
      <c r="P20" s="48"/>
    </row>
    <row r="21" spans="2:16" x14ac:dyDescent="0.25">
      <c r="B21" s="33"/>
      <c r="C21" s="11"/>
      <c r="D21" s="11"/>
      <c r="E21" s="126" t="s">
        <v>16</v>
      </c>
      <c r="F21" s="127"/>
      <c r="G21" s="128"/>
      <c r="H21" s="60">
        <v>29.882395890000005</v>
      </c>
      <c r="I21" s="27">
        <f t="shared" si="0"/>
        <v>1</v>
      </c>
      <c r="J21" s="60">
        <v>27.869543490000005</v>
      </c>
      <c r="K21" s="27">
        <f t="shared" si="0"/>
        <v>1</v>
      </c>
      <c r="L21" s="61">
        <f t="shared" si="1"/>
        <v>2.0128523999999999</v>
      </c>
      <c r="M21" s="27">
        <f t="shared" si="2"/>
        <v>7.2224089379944179E-2</v>
      </c>
      <c r="N21" s="11"/>
      <c r="O21" s="11"/>
      <c r="P21" s="48"/>
    </row>
    <row r="22" spans="2:16" x14ac:dyDescent="0.25">
      <c r="B22" s="33"/>
      <c r="C22" s="11"/>
      <c r="D22" s="11"/>
      <c r="E22" s="44" t="s">
        <v>47</v>
      </c>
      <c r="F22" s="40"/>
      <c r="G22" s="40"/>
      <c r="H22" s="41"/>
      <c r="I22" s="42"/>
      <c r="J22" s="41"/>
      <c r="K22" s="42"/>
      <c r="L22" s="43"/>
      <c r="M22" s="42"/>
      <c r="N22" s="11"/>
      <c r="O22" s="11"/>
      <c r="P22" s="48"/>
    </row>
    <row r="23" spans="2:16" x14ac:dyDescent="0.25">
      <c r="B23" s="33"/>
      <c r="C23" s="11"/>
      <c r="D23" s="11"/>
      <c r="E23" s="120" t="s">
        <v>43</v>
      </c>
      <c r="F23" s="120"/>
      <c r="G23" s="120"/>
      <c r="H23" s="120"/>
      <c r="I23" s="120"/>
      <c r="J23" s="120"/>
      <c r="K23" s="120"/>
      <c r="L23" s="120"/>
      <c r="M23" s="120"/>
      <c r="N23" s="11"/>
      <c r="O23" s="11"/>
      <c r="P23" s="48"/>
    </row>
    <row r="24" spans="2:16" x14ac:dyDescent="0.25">
      <c r="B24" s="22"/>
      <c r="C24" s="23"/>
      <c r="D24" s="23"/>
      <c r="E24" s="23"/>
      <c r="F24" s="34"/>
      <c r="G24" s="34"/>
      <c r="H24" s="34"/>
      <c r="I24" s="34"/>
      <c r="J24" s="34"/>
      <c r="K24" s="34"/>
      <c r="L24" s="23"/>
      <c r="M24" s="23"/>
      <c r="N24" s="23"/>
      <c r="O24" s="23"/>
      <c r="P24" s="49"/>
    </row>
    <row r="25" spans="2:16" x14ac:dyDescent="0.25">
      <c r="F25" s="8"/>
      <c r="G25" s="8"/>
      <c r="H25" s="8"/>
      <c r="I25" s="8"/>
      <c r="J25" s="8"/>
      <c r="K25" s="8"/>
    </row>
    <row r="27" spans="2:16" x14ac:dyDescent="0.25">
      <c r="B27" s="31" t="s">
        <v>48</v>
      </c>
      <c r="C27" s="12"/>
      <c r="D27" s="12"/>
      <c r="E27" s="12"/>
      <c r="F27" s="12"/>
      <c r="G27" s="13"/>
      <c r="H27" s="13"/>
      <c r="I27" s="13"/>
      <c r="J27" s="13"/>
      <c r="K27" s="13"/>
      <c r="L27" s="13"/>
      <c r="M27" s="13"/>
      <c r="N27" s="13"/>
      <c r="O27" s="13"/>
      <c r="P27" s="47"/>
    </row>
    <row r="28" spans="2:16" x14ac:dyDescent="0.25">
      <c r="B28" s="32"/>
      <c r="C28" s="118" t="str">
        <f>+CONCATENATE("Durante el periodo de referencia del 2016 los impuestos a la producción y consumo representaron  ",FIXED(I44*100,1),"% del total recaudado, casi en su totalidad por el Impuesto General a las Ventas (IGV). Mientras que el Impuesto a la Renta de Tercera Categoría Alcanzó una participación de ",FIXED(I37*100,1),"% y el Impuesto de Quinta Categoría de ",FIXED(I39*100,1),"%, entre las principales.")</f>
        <v>Durante el periodo de referencia del 2016 los impuestos a la producción y consumo representaron  37.4% del total recaudado, casi en su totalidad por el Impuesto General a las Ventas (IGV). Mientras que el Impuesto a la Renta de Tercera Categoría Alcanzó una participación de 14.9% y el Impuesto de Quinta Categoría de 13.6%, entre las principales.</v>
      </c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48"/>
    </row>
    <row r="29" spans="2:16" x14ac:dyDescent="0.25">
      <c r="B29" s="33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48"/>
    </row>
    <row r="30" spans="2:16" x14ac:dyDescent="0.25">
      <c r="B30" s="33"/>
      <c r="C30" s="11"/>
      <c r="D30" s="11"/>
      <c r="E30" s="129" t="s">
        <v>45</v>
      </c>
      <c r="F30" s="129"/>
      <c r="G30" s="129"/>
      <c r="H30" s="129"/>
      <c r="I30" s="129"/>
      <c r="J30" s="129"/>
      <c r="K30" s="129"/>
      <c r="L30" s="129"/>
      <c r="M30" s="129"/>
      <c r="N30" s="11"/>
      <c r="O30" s="11"/>
      <c r="P30" s="48"/>
    </row>
    <row r="31" spans="2:16" x14ac:dyDescent="0.25">
      <c r="B31" s="33"/>
      <c r="C31" s="11"/>
      <c r="D31" s="11"/>
      <c r="E31" s="130"/>
      <c r="F31" s="130"/>
      <c r="G31" s="130"/>
      <c r="H31" s="130"/>
      <c r="I31" s="130"/>
      <c r="J31" s="130"/>
      <c r="K31" s="130"/>
      <c r="L31" s="130"/>
      <c r="M31" s="130"/>
      <c r="N31" s="11"/>
      <c r="O31" s="11"/>
      <c r="P31" s="48"/>
    </row>
    <row r="32" spans="2:16" x14ac:dyDescent="0.25">
      <c r="B32" s="33"/>
      <c r="C32" s="11"/>
      <c r="D32" s="11"/>
      <c r="E32" s="131" t="s">
        <v>21</v>
      </c>
      <c r="F32" s="132"/>
      <c r="G32" s="133"/>
      <c r="H32" s="137" t="s">
        <v>37</v>
      </c>
      <c r="I32" s="137"/>
      <c r="J32" s="137" t="s">
        <v>38</v>
      </c>
      <c r="K32" s="137"/>
      <c r="L32" s="138" t="s">
        <v>42</v>
      </c>
      <c r="M32" s="138"/>
      <c r="N32" s="11"/>
      <c r="O32" s="11"/>
      <c r="P32" s="48"/>
    </row>
    <row r="33" spans="2:16" x14ac:dyDescent="0.25">
      <c r="B33" s="33"/>
      <c r="C33" s="11"/>
      <c r="D33" s="11"/>
      <c r="E33" s="134"/>
      <c r="F33" s="135"/>
      <c r="G33" s="136"/>
      <c r="H33" s="50" t="s">
        <v>20</v>
      </c>
      <c r="I33" s="50" t="s">
        <v>40</v>
      </c>
      <c r="J33" s="50" t="s">
        <v>20</v>
      </c>
      <c r="K33" s="50" t="s">
        <v>40</v>
      </c>
      <c r="L33" s="50" t="s">
        <v>20</v>
      </c>
      <c r="M33" s="50" t="s">
        <v>41</v>
      </c>
      <c r="N33" s="11"/>
      <c r="O33" s="11"/>
      <c r="P33" s="48"/>
    </row>
    <row r="34" spans="2:16" x14ac:dyDescent="0.25">
      <c r="B34" s="33"/>
      <c r="C34" s="51"/>
      <c r="D34" s="52"/>
      <c r="E34" s="124" t="s">
        <v>0</v>
      </c>
      <c r="F34" s="124"/>
      <c r="G34" s="124"/>
      <c r="H34" s="59">
        <v>13.910185290000003</v>
      </c>
      <c r="I34" s="57">
        <f>+H34/H$50</f>
        <v>0.46549765759093564</v>
      </c>
      <c r="J34" s="59">
        <v>14.205323830000001</v>
      </c>
      <c r="K34" s="57">
        <f>+J34/J$50</f>
        <v>0.50970780468998633</v>
      </c>
      <c r="L34" s="58">
        <f>+H34-J34</f>
        <v>-0.29513853999999817</v>
      </c>
      <c r="M34" s="57">
        <f>+H34/J34-1</f>
        <v>-2.0776614706712992E-2</v>
      </c>
      <c r="N34" s="11"/>
      <c r="O34" s="11"/>
      <c r="P34" s="48"/>
    </row>
    <row r="35" spans="2:16" x14ac:dyDescent="0.25">
      <c r="B35" s="33"/>
      <c r="C35" s="53"/>
      <c r="D35" s="54"/>
      <c r="E35" s="121" t="s">
        <v>5</v>
      </c>
      <c r="F35" s="121"/>
      <c r="G35" s="121"/>
      <c r="H35" s="55">
        <v>0.6397664099999999</v>
      </c>
      <c r="I35" s="45">
        <f t="shared" ref="I35:K50" si="3">+H35/H$50</f>
        <v>2.1409475075393623E-2</v>
      </c>
      <c r="J35" s="55">
        <v>0.50931104000000005</v>
      </c>
      <c r="K35" s="45">
        <f t="shared" si="3"/>
        <v>1.8274825354880616E-2</v>
      </c>
      <c r="L35" s="36">
        <f t="shared" ref="L35:L50" si="4">+H35-J35</f>
        <v>0.13045536999999985</v>
      </c>
      <c r="M35" s="45">
        <f t="shared" ref="M35:M50" si="5">+H35/J35-1</f>
        <v>0.25614086433311911</v>
      </c>
      <c r="N35" s="11"/>
      <c r="O35" s="11"/>
      <c r="P35" s="48"/>
    </row>
    <row r="36" spans="2:16" x14ac:dyDescent="0.25">
      <c r="B36" s="33"/>
      <c r="C36" s="53"/>
      <c r="D36" s="54"/>
      <c r="E36" s="121" t="s">
        <v>6</v>
      </c>
      <c r="F36" s="121"/>
      <c r="G36" s="121"/>
      <c r="H36" s="55">
        <v>0.37323314000000007</v>
      </c>
      <c r="I36" s="45">
        <f t="shared" si="3"/>
        <v>1.249006744217925E-2</v>
      </c>
      <c r="J36" s="55">
        <v>0.35138517999999996</v>
      </c>
      <c r="K36" s="45">
        <f t="shared" si="3"/>
        <v>1.2608214416073306E-2</v>
      </c>
      <c r="L36" s="36">
        <f t="shared" si="4"/>
        <v>2.1847960000000111E-2</v>
      </c>
      <c r="M36" s="45">
        <f t="shared" si="5"/>
        <v>6.2176668919275757E-2</v>
      </c>
      <c r="N36" s="11"/>
      <c r="O36" s="11"/>
      <c r="P36" s="48"/>
    </row>
    <row r="37" spans="2:16" x14ac:dyDescent="0.25">
      <c r="B37" s="33"/>
      <c r="C37" s="53"/>
      <c r="D37" s="54"/>
      <c r="E37" s="121" t="s">
        <v>1</v>
      </c>
      <c r="F37" s="121"/>
      <c r="G37" s="121"/>
      <c r="H37" s="55">
        <v>4.4528684300000005</v>
      </c>
      <c r="I37" s="45">
        <f t="shared" si="3"/>
        <v>0.14901309943123173</v>
      </c>
      <c r="J37" s="55">
        <v>4.2073885400000002</v>
      </c>
      <c r="K37" s="45">
        <f t="shared" si="3"/>
        <v>0.15096725719636106</v>
      </c>
      <c r="L37" s="36">
        <f t="shared" si="4"/>
        <v>0.24547989000000037</v>
      </c>
      <c r="M37" s="45">
        <f t="shared" si="5"/>
        <v>5.8344953803577182E-2</v>
      </c>
      <c r="N37" s="11"/>
      <c r="O37" s="11"/>
      <c r="P37" s="48"/>
    </row>
    <row r="38" spans="2:16" x14ac:dyDescent="0.25">
      <c r="B38" s="33"/>
      <c r="C38" s="53"/>
      <c r="D38" s="54"/>
      <c r="E38" s="121" t="s">
        <v>4</v>
      </c>
      <c r="F38" s="121"/>
      <c r="G38" s="121"/>
      <c r="H38" s="55">
        <v>2.8190919299999999</v>
      </c>
      <c r="I38" s="45">
        <f t="shared" si="3"/>
        <v>9.4339554980040791E-2</v>
      </c>
      <c r="J38" s="55">
        <v>2.6974970100000002</v>
      </c>
      <c r="K38" s="45">
        <f t="shared" si="3"/>
        <v>9.6790139779932213E-2</v>
      </c>
      <c r="L38" s="36">
        <f t="shared" si="4"/>
        <v>0.12159491999999972</v>
      </c>
      <c r="M38" s="45">
        <f t="shared" si="5"/>
        <v>4.5076943384637858E-2</v>
      </c>
      <c r="N38" s="11"/>
      <c r="O38" s="11"/>
      <c r="P38" s="48"/>
    </row>
    <row r="39" spans="2:16" x14ac:dyDescent="0.25">
      <c r="B39" s="33"/>
      <c r="C39" s="53"/>
      <c r="D39" s="54"/>
      <c r="E39" s="121" t="s">
        <v>2</v>
      </c>
      <c r="F39" s="121"/>
      <c r="G39" s="121"/>
      <c r="H39" s="55">
        <v>4.0594388000000006</v>
      </c>
      <c r="I39" s="45">
        <f t="shared" si="3"/>
        <v>0.13584716616911136</v>
      </c>
      <c r="J39" s="55">
        <v>4.4956578999999994</v>
      </c>
      <c r="K39" s="45">
        <f t="shared" si="3"/>
        <v>0.16131078363781262</v>
      </c>
      <c r="L39" s="36">
        <f t="shared" si="4"/>
        <v>-0.43621909999999886</v>
      </c>
      <c r="M39" s="45">
        <f t="shared" si="5"/>
        <v>-9.7031204264897197E-2</v>
      </c>
      <c r="N39" s="11"/>
      <c r="O39" s="11"/>
      <c r="P39" s="48"/>
    </row>
    <row r="40" spans="2:16" x14ac:dyDescent="0.25">
      <c r="B40" s="33"/>
      <c r="C40" s="53"/>
      <c r="D40" s="54"/>
      <c r="E40" s="121" t="s">
        <v>7</v>
      </c>
      <c r="F40" s="121"/>
      <c r="G40" s="121"/>
      <c r="H40" s="55">
        <v>5.4800199999999995E-3</v>
      </c>
      <c r="I40" s="45">
        <f t="shared" si="3"/>
        <v>1.8338623248860249E-4</v>
      </c>
      <c r="J40" s="55">
        <v>0</v>
      </c>
      <c r="K40" s="45">
        <f t="shared" si="3"/>
        <v>0</v>
      </c>
      <c r="L40" s="36">
        <f t="shared" si="4"/>
        <v>5.4800199999999995E-3</v>
      </c>
      <c r="M40" s="45" t="e">
        <f t="shared" si="5"/>
        <v>#DIV/0!</v>
      </c>
      <c r="N40" s="11"/>
      <c r="O40" s="11"/>
      <c r="P40" s="48"/>
    </row>
    <row r="41" spans="2:16" x14ac:dyDescent="0.25">
      <c r="B41" s="33"/>
      <c r="C41" s="53"/>
      <c r="D41" s="54"/>
      <c r="E41" s="121" t="s">
        <v>3</v>
      </c>
      <c r="F41" s="121"/>
      <c r="G41" s="121"/>
      <c r="H41" s="55">
        <v>0.95068138000000002</v>
      </c>
      <c r="I41" s="45">
        <f t="shared" si="3"/>
        <v>3.1814094944044996E-2</v>
      </c>
      <c r="J41" s="55">
        <v>1.4244237100000001</v>
      </c>
      <c r="K41" s="45">
        <f t="shared" si="3"/>
        <v>5.1110406975668765E-2</v>
      </c>
      <c r="L41" s="36">
        <f t="shared" si="4"/>
        <v>-0.4737423300000001</v>
      </c>
      <c r="M41" s="45">
        <f t="shared" si="5"/>
        <v>-0.33258526004176103</v>
      </c>
      <c r="N41" s="11"/>
      <c r="O41" s="11"/>
      <c r="P41" s="48"/>
    </row>
    <row r="42" spans="2:16" x14ac:dyDescent="0.25">
      <c r="B42" s="33"/>
      <c r="C42" s="53"/>
      <c r="D42" s="54"/>
      <c r="E42" s="121" t="s">
        <v>50</v>
      </c>
      <c r="F42" s="121"/>
      <c r="G42" s="121"/>
      <c r="H42" s="55">
        <v>0.59568313999999989</v>
      </c>
      <c r="I42" s="45">
        <f t="shared" si="3"/>
        <v>1.9934249656311607E-2</v>
      </c>
      <c r="J42" s="55">
        <v>0.51288542000000004</v>
      </c>
      <c r="K42" s="45">
        <f t="shared" si="3"/>
        <v>1.8403079339424085E-2</v>
      </c>
      <c r="L42" s="36">
        <f t="shared" si="4"/>
        <v>8.2797719999999853E-2</v>
      </c>
      <c r="M42" s="45">
        <f t="shared" si="5"/>
        <v>0.16143512131812954</v>
      </c>
      <c r="N42" s="11"/>
      <c r="O42" s="11"/>
      <c r="P42" s="48"/>
    </row>
    <row r="43" spans="2:16" x14ac:dyDescent="0.25">
      <c r="B43" s="33"/>
      <c r="C43" s="53"/>
      <c r="D43" s="54"/>
      <c r="E43" s="121" t="s">
        <v>8</v>
      </c>
      <c r="F43" s="121"/>
      <c r="G43" s="121"/>
      <c r="H43" s="55">
        <v>1.3942040000000001E-2</v>
      </c>
      <c r="I43" s="45">
        <f t="shared" si="3"/>
        <v>4.6656366013361186E-4</v>
      </c>
      <c r="J43" s="55">
        <v>6.7750300000000005E-3</v>
      </c>
      <c r="K43" s="45">
        <f t="shared" si="3"/>
        <v>2.4309798983363255E-4</v>
      </c>
      <c r="L43" s="36">
        <f t="shared" si="4"/>
        <v>7.1670100000000006E-3</v>
      </c>
      <c r="M43" s="45">
        <f t="shared" si="5"/>
        <v>1.0578565703768104</v>
      </c>
      <c r="N43" s="11"/>
      <c r="O43" s="11"/>
      <c r="P43" s="48"/>
    </row>
    <row r="44" spans="2:16" x14ac:dyDescent="0.25">
      <c r="B44" s="33"/>
      <c r="C44" s="51"/>
      <c r="D44" s="52"/>
      <c r="E44" s="124" t="s">
        <v>9</v>
      </c>
      <c r="F44" s="124"/>
      <c r="G44" s="124"/>
      <c r="H44" s="59">
        <v>11.16670869</v>
      </c>
      <c r="I44" s="57">
        <f t="shared" si="3"/>
        <v>0.37368853324565199</v>
      </c>
      <c r="J44" s="59">
        <v>8.7216300900000032</v>
      </c>
      <c r="K44" s="57">
        <f t="shared" si="3"/>
        <v>0.31294484938834577</v>
      </c>
      <c r="L44" s="58">
        <f t="shared" si="4"/>
        <v>2.4450785999999969</v>
      </c>
      <c r="M44" s="57">
        <f t="shared" si="5"/>
        <v>0.28034651490246776</v>
      </c>
      <c r="N44" s="11"/>
      <c r="O44" s="11"/>
      <c r="P44" s="48"/>
    </row>
    <row r="45" spans="2:16" x14ac:dyDescent="0.25">
      <c r="B45" s="33"/>
      <c r="C45" s="53"/>
      <c r="D45" s="54"/>
      <c r="E45" s="121" t="s">
        <v>17</v>
      </c>
      <c r="F45" s="121"/>
      <c r="G45" s="121"/>
      <c r="H45" s="55">
        <v>11.16670869</v>
      </c>
      <c r="I45" s="45">
        <f t="shared" si="3"/>
        <v>0.37368853324565199</v>
      </c>
      <c r="J45" s="55">
        <v>8.7216300900000032</v>
      </c>
      <c r="K45" s="45">
        <f t="shared" si="3"/>
        <v>0.31294484938834577</v>
      </c>
      <c r="L45" s="36">
        <f t="shared" si="4"/>
        <v>2.4450785999999969</v>
      </c>
      <c r="M45" s="45">
        <f t="shared" si="5"/>
        <v>0.28034651490246776</v>
      </c>
      <c r="N45" s="11"/>
      <c r="O45" s="11"/>
      <c r="P45" s="48"/>
    </row>
    <row r="46" spans="2:16" x14ac:dyDescent="0.25">
      <c r="B46" s="33"/>
      <c r="C46" s="53"/>
      <c r="D46" s="54"/>
      <c r="E46" s="121" t="s">
        <v>18</v>
      </c>
      <c r="F46" s="121"/>
      <c r="G46" s="121"/>
      <c r="H46" s="55">
        <v>0</v>
      </c>
      <c r="I46" s="45">
        <f t="shared" si="3"/>
        <v>0</v>
      </c>
      <c r="J46" s="55">
        <v>0</v>
      </c>
      <c r="K46" s="45">
        <f t="shared" si="3"/>
        <v>0</v>
      </c>
      <c r="L46" s="36">
        <f t="shared" si="4"/>
        <v>0</v>
      </c>
      <c r="M46" s="45" t="e">
        <f t="shared" si="5"/>
        <v>#DIV/0!</v>
      </c>
      <c r="N46" s="11"/>
      <c r="O46" s="11"/>
      <c r="P46" s="48"/>
    </row>
    <row r="47" spans="2:16" x14ac:dyDescent="0.25">
      <c r="B47" s="33"/>
      <c r="C47" s="53"/>
      <c r="D47" s="54"/>
      <c r="E47" s="121" t="s">
        <v>51</v>
      </c>
      <c r="F47" s="121"/>
      <c r="G47" s="121"/>
      <c r="H47" s="55">
        <v>0</v>
      </c>
      <c r="I47" s="45">
        <f t="shared" si="3"/>
        <v>0</v>
      </c>
      <c r="J47" s="55">
        <v>0</v>
      </c>
      <c r="K47" s="45">
        <f t="shared" si="3"/>
        <v>0</v>
      </c>
      <c r="L47" s="36">
        <f t="shared" si="4"/>
        <v>0</v>
      </c>
      <c r="M47" s="45" t="e">
        <f t="shared" si="5"/>
        <v>#DIV/0!</v>
      </c>
      <c r="N47" s="11"/>
      <c r="O47" s="11"/>
      <c r="P47" s="48"/>
    </row>
    <row r="48" spans="2:16" x14ac:dyDescent="0.25">
      <c r="B48" s="33"/>
      <c r="C48" s="53"/>
      <c r="D48" s="54"/>
      <c r="E48" s="121" t="s">
        <v>52</v>
      </c>
      <c r="F48" s="121"/>
      <c r="G48" s="121"/>
      <c r="H48" s="55">
        <v>0</v>
      </c>
      <c r="I48" s="45">
        <f t="shared" si="3"/>
        <v>0</v>
      </c>
      <c r="J48" s="55">
        <v>0</v>
      </c>
      <c r="K48" s="45">
        <f t="shared" si="3"/>
        <v>0</v>
      </c>
      <c r="L48" s="36">
        <f t="shared" si="4"/>
        <v>0</v>
      </c>
      <c r="M48" s="45" t="e">
        <f t="shared" si="5"/>
        <v>#DIV/0!</v>
      </c>
      <c r="N48" s="11"/>
      <c r="O48" s="11"/>
      <c r="P48" s="48"/>
    </row>
    <row r="49" spans="2:16" x14ac:dyDescent="0.25">
      <c r="B49" s="33"/>
      <c r="C49" s="51"/>
      <c r="D49" s="52"/>
      <c r="E49" s="122" t="s">
        <v>12</v>
      </c>
      <c r="F49" s="122"/>
      <c r="G49" s="122"/>
      <c r="H49" s="56">
        <v>4.8055019100000003</v>
      </c>
      <c r="I49" s="57">
        <f t="shared" si="3"/>
        <v>0.16081380916341242</v>
      </c>
      <c r="J49" s="56">
        <v>4.94258957</v>
      </c>
      <c r="K49" s="57">
        <f t="shared" si="3"/>
        <v>0.17734734592166798</v>
      </c>
      <c r="L49" s="58">
        <f t="shared" si="4"/>
        <v>-0.13708765999999972</v>
      </c>
      <c r="M49" s="57">
        <f t="shared" si="5"/>
        <v>-2.7735999127275202E-2</v>
      </c>
      <c r="N49" s="11"/>
      <c r="O49" s="11"/>
      <c r="P49" s="48"/>
    </row>
    <row r="50" spans="2:16" x14ac:dyDescent="0.25">
      <c r="B50" s="33"/>
      <c r="C50" s="51"/>
      <c r="D50" s="52"/>
      <c r="E50" s="123" t="s">
        <v>49</v>
      </c>
      <c r="F50" s="123"/>
      <c r="G50" s="123"/>
      <c r="H50" s="62">
        <f>+H34+H44+H49</f>
        <v>29.882395890000002</v>
      </c>
      <c r="I50" s="63">
        <f t="shared" si="3"/>
        <v>1</v>
      </c>
      <c r="J50" s="62">
        <f>+J34+J44+J49</f>
        <v>27.869543490000002</v>
      </c>
      <c r="K50" s="63">
        <f t="shared" si="3"/>
        <v>1</v>
      </c>
      <c r="L50" s="64">
        <f t="shared" si="4"/>
        <v>2.0128523999999999</v>
      </c>
      <c r="M50" s="63">
        <f t="shared" si="5"/>
        <v>7.2224089379944179E-2</v>
      </c>
      <c r="N50" s="11"/>
      <c r="O50" s="11"/>
      <c r="P50" s="48"/>
    </row>
    <row r="51" spans="2:16" x14ac:dyDescent="0.25">
      <c r="B51" s="33"/>
      <c r="C51" s="53"/>
      <c r="D51" s="54"/>
      <c r="E51" s="120" t="s">
        <v>43</v>
      </c>
      <c r="F51" s="120"/>
      <c r="G51" s="120"/>
      <c r="H51" s="120"/>
      <c r="I51" s="120"/>
      <c r="J51" s="120"/>
      <c r="K51" s="120"/>
      <c r="L51" s="120"/>
      <c r="M51" s="120"/>
      <c r="N51" s="11"/>
      <c r="O51" s="11"/>
      <c r="P51" s="48"/>
    </row>
    <row r="52" spans="2:16" x14ac:dyDescent="0.25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49"/>
    </row>
    <row r="55" spans="2:16" x14ac:dyDescent="0.25">
      <c r="B55" s="31" t="s">
        <v>61</v>
      </c>
      <c r="C55" s="12"/>
      <c r="D55" s="12"/>
      <c r="E55" s="12"/>
      <c r="F55" s="12"/>
      <c r="G55" s="13"/>
      <c r="H55" s="13"/>
      <c r="I55" s="13"/>
      <c r="J55" s="13"/>
      <c r="K55" s="13"/>
      <c r="L55" s="13"/>
      <c r="M55" s="13"/>
      <c r="N55" s="13"/>
      <c r="O55" s="13"/>
      <c r="P55" s="47"/>
    </row>
    <row r="56" spans="2:16" x14ac:dyDescent="0.25">
      <c r="B56" s="32"/>
      <c r="C56" s="118" t="str">
        <f>+CONCATENATE("En esta región se habría recaudado en el 2016 unos  S/ ",FIXED(H73,1)," millones, con lo que registraría un aumento de ",FIXED(O73*100,1),"% respecto al año anterior. El Impuesto a la Renta recaudado sería de S/ ",FIXED(D73,1)," millones un ",FIXED(K73*100,1),"% menos en comparación del año 2015. Mientras que el IGV habría alcanzado los S/ ",FIXED(E73,1)," millones un ",FIXED(L73*100,1),"% superior al año anterior.")</f>
        <v>En esta región se habría recaudado en el 2016 unos  S/ 33.5 millones, con lo que registraría un aumento de 7.7% respecto al año anterior. El Impuesto a la Renta recaudado sería de S/ 15.6 millones un -0.3% menos en comparación del año 2015. Mientras que el IGV habría alcanzado los S/ 12.5 millones un 28.4% superior al año anterior.</v>
      </c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48"/>
    </row>
    <row r="57" spans="2:16" x14ac:dyDescent="0.25">
      <c r="B57" s="33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48"/>
    </row>
    <row r="58" spans="2:16" x14ac:dyDescent="0.25">
      <c r="B58" s="33"/>
      <c r="C58" s="119" t="s">
        <v>58</v>
      </c>
      <c r="D58" s="119"/>
      <c r="E58" s="119"/>
      <c r="F58" s="119"/>
      <c r="G58" s="119"/>
      <c r="H58" s="119"/>
      <c r="I58" s="69"/>
      <c r="J58" s="119" t="s">
        <v>60</v>
      </c>
      <c r="K58" s="119"/>
      <c r="L58" s="119"/>
      <c r="M58" s="119"/>
      <c r="N58" s="119"/>
      <c r="O58" s="119"/>
      <c r="P58" s="48"/>
    </row>
    <row r="59" spans="2:16" x14ac:dyDescent="0.25">
      <c r="B59" s="33"/>
      <c r="C59" s="119" t="s">
        <v>39</v>
      </c>
      <c r="D59" s="119"/>
      <c r="E59" s="119"/>
      <c r="F59" s="119"/>
      <c r="G59" s="119"/>
      <c r="H59" s="119"/>
      <c r="I59" s="69"/>
      <c r="J59" s="119" t="s">
        <v>59</v>
      </c>
      <c r="K59" s="119"/>
      <c r="L59" s="119"/>
      <c r="M59" s="119"/>
      <c r="N59" s="119"/>
      <c r="O59" s="119"/>
      <c r="P59" s="48"/>
    </row>
    <row r="60" spans="2:16" x14ac:dyDescent="0.25">
      <c r="B60" s="33"/>
      <c r="C60" s="71" t="s">
        <v>53</v>
      </c>
      <c r="D60" s="71" t="s">
        <v>13</v>
      </c>
      <c r="E60" s="71" t="s">
        <v>14</v>
      </c>
      <c r="F60" s="71" t="s">
        <v>15</v>
      </c>
      <c r="G60" s="71" t="s">
        <v>19</v>
      </c>
      <c r="H60" s="71" t="s">
        <v>54</v>
      </c>
      <c r="I60" s="69"/>
      <c r="J60" s="71" t="s">
        <v>53</v>
      </c>
      <c r="K60" s="71" t="s">
        <v>13</v>
      </c>
      <c r="L60" s="71" t="s">
        <v>14</v>
      </c>
      <c r="M60" s="71" t="s">
        <v>15</v>
      </c>
      <c r="N60" s="71" t="s">
        <v>19</v>
      </c>
      <c r="O60" s="71" t="s">
        <v>54</v>
      </c>
      <c r="P60" s="48"/>
    </row>
    <row r="61" spans="2:16" x14ac:dyDescent="0.25">
      <c r="B61" s="33"/>
      <c r="C61" s="72">
        <v>2004</v>
      </c>
      <c r="D61" s="36">
        <v>2.6463993000000001</v>
      </c>
      <c r="E61" s="36">
        <v>2.6573218499999998</v>
      </c>
      <c r="F61" s="36">
        <v>1.2E-5</v>
      </c>
      <c r="G61" s="36">
        <v>1.8481621899999998</v>
      </c>
      <c r="H61" s="36">
        <v>7.1520276599999999</v>
      </c>
      <c r="I61" s="69"/>
      <c r="J61" s="72">
        <v>2004</v>
      </c>
      <c r="K61" s="36"/>
      <c r="L61" s="36"/>
      <c r="M61" s="36"/>
      <c r="N61" s="36"/>
      <c r="O61" s="36"/>
      <c r="P61" s="48"/>
    </row>
    <row r="62" spans="2:16" x14ac:dyDescent="0.25">
      <c r="B62" s="33"/>
      <c r="C62" s="72">
        <v>2005</v>
      </c>
      <c r="D62" s="36">
        <v>3.09457015</v>
      </c>
      <c r="E62" s="36">
        <v>3.2888455800000003</v>
      </c>
      <c r="F62" s="36">
        <v>1.4999999999999999E-5</v>
      </c>
      <c r="G62" s="36">
        <v>1.2868608399999999</v>
      </c>
      <c r="H62" s="36">
        <v>7.6712130100000007</v>
      </c>
      <c r="I62" s="69"/>
      <c r="J62" s="72">
        <v>2005</v>
      </c>
      <c r="K62" s="45">
        <f>+D62/D61-1</f>
        <v>0.1693511821893241</v>
      </c>
      <c r="L62" s="45">
        <f t="shared" ref="L62:O73" si="6">+E62/E61-1</f>
        <v>0.2376542118900653</v>
      </c>
      <c r="M62" s="45">
        <f t="shared" si="6"/>
        <v>0.24999999999999978</v>
      </c>
      <c r="N62" s="45">
        <f t="shared" si="6"/>
        <v>-0.30370784178849586</v>
      </c>
      <c r="O62" s="45">
        <f t="shared" si="6"/>
        <v>7.259274917289682E-2</v>
      </c>
      <c r="P62" s="48"/>
    </row>
    <row r="63" spans="2:16" x14ac:dyDescent="0.25">
      <c r="B63" s="33"/>
      <c r="C63" s="72">
        <v>2006</v>
      </c>
      <c r="D63" s="36">
        <v>4.1603357499999998</v>
      </c>
      <c r="E63" s="36">
        <v>4.8842319799999991</v>
      </c>
      <c r="F63" s="36">
        <v>6.3999999999999997E-5</v>
      </c>
      <c r="G63" s="36">
        <v>1.5194531700000002</v>
      </c>
      <c r="H63" s="36">
        <v>10.56448578</v>
      </c>
      <c r="I63" s="69"/>
      <c r="J63" s="72">
        <v>2006</v>
      </c>
      <c r="K63" s="45">
        <f t="shared" ref="K63:K73" si="7">+D63/D62-1</f>
        <v>0.34439859119044369</v>
      </c>
      <c r="L63" s="45">
        <f t="shared" si="6"/>
        <v>0.4850900904870088</v>
      </c>
      <c r="M63" s="45">
        <f t="shared" si="6"/>
        <v>3.2666666666666666</v>
      </c>
      <c r="N63" s="45">
        <f t="shared" si="6"/>
        <v>0.18074396451445396</v>
      </c>
      <c r="O63" s="45">
        <f t="shared" si="6"/>
        <v>0.37715974855976508</v>
      </c>
      <c r="P63" s="48"/>
    </row>
    <row r="64" spans="2:16" x14ac:dyDescent="0.25">
      <c r="B64" s="33"/>
      <c r="C64" s="72">
        <v>2007</v>
      </c>
      <c r="D64" s="36">
        <v>3.5547898600000001</v>
      </c>
      <c r="E64" s="36">
        <v>5.8631773599999999</v>
      </c>
      <c r="F64" s="36">
        <v>1.2E-5</v>
      </c>
      <c r="G64" s="36">
        <v>1.2078366299999999</v>
      </c>
      <c r="H64" s="36">
        <v>10.62581585</v>
      </c>
      <c r="I64" s="69"/>
      <c r="J64" s="72">
        <v>2007</v>
      </c>
      <c r="K64" s="45">
        <f t="shared" si="7"/>
        <v>-0.14555216847582553</v>
      </c>
      <c r="L64" s="45">
        <f t="shared" si="6"/>
        <v>0.20042974699166538</v>
      </c>
      <c r="M64" s="45">
        <f t="shared" si="6"/>
        <v>-0.8125</v>
      </c>
      <c r="N64" s="45">
        <f t="shared" si="6"/>
        <v>-0.205084662135392</v>
      </c>
      <c r="O64" s="45">
        <f t="shared" si="6"/>
        <v>5.8053057457947421E-3</v>
      </c>
      <c r="P64" s="48"/>
    </row>
    <row r="65" spans="2:16" x14ac:dyDescent="0.25">
      <c r="B65" s="33"/>
      <c r="C65" s="72">
        <v>2008</v>
      </c>
      <c r="D65" s="36">
        <v>4.5686786600000007</v>
      </c>
      <c r="E65" s="36">
        <v>8.0109300599999997</v>
      </c>
      <c r="F65" s="36">
        <v>1.2E-5</v>
      </c>
      <c r="G65" s="36">
        <v>1.15409794</v>
      </c>
      <c r="H65" s="36">
        <v>13.733718659999999</v>
      </c>
      <c r="I65" s="69"/>
      <c r="J65" s="72">
        <v>2008</v>
      </c>
      <c r="K65" s="45">
        <f t="shared" si="7"/>
        <v>0.28521764715509801</v>
      </c>
      <c r="L65" s="45">
        <f t="shared" si="6"/>
        <v>0.36631208099766566</v>
      </c>
      <c r="M65" s="45">
        <f t="shared" si="6"/>
        <v>0</v>
      </c>
      <c r="N65" s="45">
        <f t="shared" si="6"/>
        <v>-4.4491687588577133E-2</v>
      </c>
      <c r="O65" s="45">
        <f t="shared" si="6"/>
        <v>0.29248604096597419</v>
      </c>
      <c r="P65" s="48"/>
    </row>
    <row r="66" spans="2:16" x14ac:dyDescent="0.25">
      <c r="B66" s="33"/>
      <c r="C66" s="72">
        <v>2009</v>
      </c>
      <c r="D66" s="36">
        <v>6.2907037399999997</v>
      </c>
      <c r="E66" s="36">
        <v>7.7902805399999995</v>
      </c>
      <c r="F66" s="36">
        <v>1.2E-5</v>
      </c>
      <c r="G66" s="36">
        <v>2.1234433100000003</v>
      </c>
      <c r="H66" s="36">
        <v>16.204439590000003</v>
      </c>
      <c r="I66" s="69"/>
      <c r="J66" s="72">
        <v>2009</v>
      </c>
      <c r="K66" s="45">
        <f t="shared" si="7"/>
        <v>0.37691971971607185</v>
      </c>
      <c r="L66" s="45">
        <f t="shared" si="6"/>
        <v>-2.7543558406750157E-2</v>
      </c>
      <c r="M66" s="45">
        <f t="shared" si="6"/>
        <v>0</v>
      </c>
      <c r="N66" s="45">
        <f t="shared" si="6"/>
        <v>0.83991603866826092</v>
      </c>
      <c r="O66" s="45">
        <f t="shared" si="6"/>
        <v>0.17990181619171186</v>
      </c>
      <c r="P66" s="48"/>
    </row>
    <row r="67" spans="2:16" x14ac:dyDescent="0.25">
      <c r="B67" s="33"/>
      <c r="C67" s="72">
        <v>2010</v>
      </c>
      <c r="D67" s="36">
        <v>7.1971397900000014</v>
      </c>
      <c r="E67" s="36">
        <v>9.347754140000001</v>
      </c>
      <c r="F67" s="36">
        <v>1.2000000000000004E-5</v>
      </c>
      <c r="G67" s="36">
        <v>1.4589534600000003</v>
      </c>
      <c r="H67" s="36">
        <v>18.003859390000002</v>
      </c>
      <c r="I67" s="69"/>
      <c r="J67" s="72">
        <v>2010</v>
      </c>
      <c r="K67" s="45">
        <f t="shared" si="7"/>
        <v>0.14409135884691993</v>
      </c>
      <c r="L67" s="45">
        <f t="shared" si="6"/>
        <v>0.1999252263128386</v>
      </c>
      <c r="M67" s="45">
        <f t="shared" si="6"/>
        <v>0</v>
      </c>
      <c r="N67" s="45">
        <f t="shared" si="6"/>
        <v>-0.31293034613671888</v>
      </c>
      <c r="O67" s="45">
        <f t="shared" si="6"/>
        <v>0.11104486458824825</v>
      </c>
      <c r="P67" s="48"/>
    </row>
    <row r="68" spans="2:16" x14ac:dyDescent="0.25">
      <c r="B68" s="33"/>
      <c r="C68" s="72">
        <v>2011</v>
      </c>
      <c r="D68" s="36">
        <v>7.3184118900000001</v>
      </c>
      <c r="E68" s="36">
        <v>8.8947867900000013</v>
      </c>
      <c r="F68" s="36">
        <v>1.94E-4</v>
      </c>
      <c r="G68" s="36">
        <v>2.3868687</v>
      </c>
      <c r="H68" s="36">
        <v>18.600261380000006</v>
      </c>
      <c r="I68" s="69"/>
      <c r="J68" s="72">
        <v>2011</v>
      </c>
      <c r="K68" s="45">
        <f t="shared" si="7"/>
        <v>1.6850040924382137E-2</v>
      </c>
      <c r="L68" s="45">
        <f t="shared" si="6"/>
        <v>-4.8457345284864339E-2</v>
      </c>
      <c r="M68" s="45">
        <f t="shared" si="6"/>
        <v>15.166666666666661</v>
      </c>
      <c r="N68" s="45">
        <f t="shared" si="6"/>
        <v>0.636014283827806</v>
      </c>
      <c r="O68" s="45">
        <f t="shared" si="6"/>
        <v>3.3126341251657809E-2</v>
      </c>
      <c r="P68" s="48"/>
    </row>
    <row r="69" spans="2:16" x14ac:dyDescent="0.25">
      <c r="B69" s="65"/>
      <c r="C69" s="72">
        <v>2012</v>
      </c>
      <c r="D69" s="36">
        <v>9.4630877500000032</v>
      </c>
      <c r="E69" s="36">
        <v>10.930807330000002</v>
      </c>
      <c r="F69" s="36">
        <v>0</v>
      </c>
      <c r="G69" s="36">
        <v>5.6573452500000005</v>
      </c>
      <c r="H69" s="36">
        <v>26.051324330000003</v>
      </c>
      <c r="I69" s="69"/>
      <c r="J69" s="72">
        <v>2012</v>
      </c>
      <c r="K69" s="45">
        <f t="shared" si="7"/>
        <v>0.29305208455546539</v>
      </c>
      <c r="L69" s="45">
        <f t="shared" si="6"/>
        <v>0.22890043213728339</v>
      </c>
      <c r="M69" s="45">
        <f t="shared" si="6"/>
        <v>-1</v>
      </c>
      <c r="N69" s="45">
        <f t="shared" si="6"/>
        <v>1.3701954154411595</v>
      </c>
      <c r="O69" s="45">
        <f t="shared" si="6"/>
        <v>0.40058915290361341</v>
      </c>
      <c r="P69" s="48"/>
    </row>
    <row r="70" spans="2:16" x14ac:dyDescent="0.25">
      <c r="B70" s="66"/>
      <c r="C70" s="72">
        <v>2013</v>
      </c>
      <c r="D70" s="36">
        <v>11.823715890000001</v>
      </c>
      <c r="E70" s="36">
        <v>11.851879250000003</v>
      </c>
      <c r="F70" s="36">
        <v>0</v>
      </c>
      <c r="G70" s="36">
        <v>5.7665366000000002</v>
      </c>
      <c r="H70" s="36">
        <v>29.442131740000008</v>
      </c>
      <c r="I70" s="69"/>
      <c r="J70" s="72">
        <v>2013</v>
      </c>
      <c r="K70" s="45">
        <f t="shared" si="7"/>
        <v>0.24945643561214959</v>
      </c>
      <c r="L70" s="45">
        <f t="shared" si="6"/>
        <v>8.4263850984920952E-2</v>
      </c>
      <c r="M70" s="45" t="e">
        <f t="shared" si="6"/>
        <v>#DIV/0!</v>
      </c>
      <c r="N70" s="45">
        <f t="shared" si="6"/>
        <v>1.9300810746878172E-2</v>
      </c>
      <c r="O70" s="45">
        <f t="shared" si="6"/>
        <v>0.13015873462122785</v>
      </c>
      <c r="P70" s="48"/>
    </row>
    <row r="71" spans="2:16" x14ac:dyDescent="0.25">
      <c r="B71" s="66"/>
      <c r="C71" s="72">
        <v>2014</v>
      </c>
      <c r="D71" s="36">
        <v>13.607838600000001</v>
      </c>
      <c r="E71" s="36">
        <v>13.035495290000004</v>
      </c>
      <c r="F71" s="36">
        <v>3.9169999999999995E-3</v>
      </c>
      <c r="G71" s="36">
        <v>7.1656096500000004</v>
      </c>
      <c r="H71" s="36">
        <v>33.812860540000003</v>
      </c>
      <c r="I71" s="69"/>
      <c r="J71" s="72">
        <v>2014</v>
      </c>
      <c r="K71" s="45">
        <f t="shared" si="7"/>
        <v>0.15089357073514731</v>
      </c>
      <c r="L71" s="45">
        <f t="shared" si="6"/>
        <v>9.9867372509722552E-2</v>
      </c>
      <c r="M71" s="45" t="e">
        <f t="shared" si="6"/>
        <v>#DIV/0!</v>
      </c>
      <c r="N71" s="45">
        <f t="shared" si="6"/>
        <v>0.24261929595660603</v>
      </c>
      <c r="O71" s="45">
        <f t="shared" si="6"/>
        <v>0.14845150611366686</v>
      </c>
      <c r="P71" s="48"/>
    </row>
    <row r="72" spans="2:16" x14ac:dyDescent="0.25">
      <c r="B72" s="66"/>
      <c r="C72" s="72">
        <v>2015</v>
      </c>
      <c r="D72" s="36">
        <v>15.611215229999997</v>
      </c>
      <c r="E72" s="36">
        <v>9.7328890000000037</v>
      </c>
      <c r="F72" s="36">
        <v>0</v>
      </c>
      <c r="G72" s="36">
        <v>5.7248827000000002</v>
      </c>
      <c r="H72" s="36">
        <v>31.068986929999998</v>
      </c>
      <c r="I72" s="69"/>
      <c r="J72" s="72">
        <v>2015</v>
      </c>
      <c r="K72" s="45">
        <f t="shared" si="7"/>
        <v>0.14722225100465236</v>
      </c>
      <c r="L72" s="45">
        <f t="shared" si="6"/>
        <v>-0.25335487578546767</v>
      </c>
      <c r="M72" s="45">
        <f t="shared" si="6"/>
        <v>-1</v>
      </c>
      <c r="N72" s="45">
        <f t="shared" si="6"/>
        <v>-0.20106132211653482</v>
      </c>
      <c r="O72" s="45">
        <f t="shared" si="6"/>
        <v>-8.1148816343238783E-2</v>
      </c>
      <c r="P72" s="48"/>
    </row>
    <row r="73" spans="2:16" x14ac:dyDescent="0.25">
      <c r="B73" s="66"/>
      <c r="C73" s="73" t="s">
        <v>55</v>
      </c>
      <c r="D73" s="74">
        <f>+H73*I34</f>
        <v>15.571221698776116</v>
      </c>
      <c r="E73" s="74">
        <f>+H73*I45</f>
        <v>12.500142380032939</v>
      </c>
      <c r="F73" s="74">
        <f>+H73*I46</f>
        <v>0</v>
      </c>
      <c r="G73" s="74">
        <f>+H73*I49</f>
        <v>5.3793342111909457</v>
      </c>
      <c r="H73" s="74">
        <f>+H50+H74/1000</f>
        <v>33.450698289999998</v>
      </c>
      <c r="I73" s="69"/>
      <c r="J73" s="26" t="s">
        <v>55</v>
      </c>
      <c r="K73" s="45">
        <f t="shared" si="7"/>
        <v>-2.5618461237422174E-3</v>
      </c>
      <c r="L73" s="45">
        <f t="shared" si="6"/>
        <v>0.28431983350811185</v>
      </c>
      <c r="M73" s="45" t="e">
        <f t="shared" si="6"/>
        <v>#DIV/0!</v>
      </c>
      <c r="N73" s="45">
        <f t="shared" si="6"/>
        <v>-6.0359051340747039E-2</v>
      </c>
      <c r="O73" s="45">
        <f t="shared" si="6"/>
        <v>7.665880337090214E-2</v>
      </c>
      <c r="P73" s="48"/>
    </row>
    <row r="74" spans="2:16" x14ac:dyDescent="0.25">
      <c r="B74" s="66"/>
      <c r="C74" s="70" t="s">
        <v>57</v>
      </c>
      <c r="D74" s="75"/>
      <c r="E74" s="70"/>
      <c r="F74" s="70"/>
      <c r="G74" s="70"/>
      <c r="H74" s="76">
        <v>3568.3024</v>
      </c>
      <c r="I74" s="11"/>
      <c r="J74" s="11"/>
      <c r="K74" s="11"/>
      <c r="L74" s="11"/>
      <c r="M74" s="11"/>
      <c r="N74" s="11"/>
      <c r="O74" s="11"/>
      <c r="P74" s="48"/>
    </row>
    <row r="75" spans="2:16" x14ac:dyDescent="0.25">
      <c r="B75" s="67"/>
      <c r="C75" s="120" t="s">
        <v>56</v>
      </c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48"/>
    </row>
    <row r="76" spans="2:16" x14ac:dyDescent="0.25">
      <c r="B76" s="68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49"/>
    </row>
    <row r="77" spans="2:16" x14ac:dyDescent="0.25">
      <c r="B77" s="53"/>
      <c r="C77" s="53"/>
    </row>
    <row r="78" spans="2:16" x14ac:dyDescent="0.25">
      <c r="B78" s="53"/>
      <c r="C78" s="53"/>
    </row>
  </sheetData>
  <mergeCells count="48">
    <mergeCell ref="E19:G19"/>
    <mergeCell ref="B1:P1"/>
    <mergeCell ref="C8:O9"/>
    <mergeCell ref="E10:M10"/>
    <mergeCell ref="E11:M11"/>
    <mergeCell ref="E12:G13"/>
    <mergeCell ref="H12:I12"/>
    <mergeCell ref="J12:K12"/>
    <mergeCell ref="L12:M12"/>
    <mergeCell ref="E14:G14"/>
    <mergeCell ref="E15:G15"/>
    <mergeCell ref="E16:G16"/>
    <mergeCell ref="E17:G17"/>
    <mergeCell ref="E18:G18"/>
    <mergeCell ref="E35:G35"/>
    <mergeCell ref="E20:G20"/>
    <mergeCell ref="E21:G21"/>
    <mergeCell ref="E23:M23"/>
    <mergeCell ref="C28:O29"/>
    <mergeCell ref="E30:M30"/>
    <mergeCell ref="E31:M31"/>
    <mergeCell ref="E32:G33"/>
    <mergeCell ref="H32:I32"/>
    <mergeCell ref="J32:K32"/>
    <mergeCell ref="L32:M32"/>
    <mergeCell ref="E34:G34"/>
    <mergeCell ref="E47:G47"/>
    <mergeCell ref="E36:G36"/>
    <mergeCell ref="E37:G37"/>
    <mergeCell ref="E38:G38"/>
    <mergeCell ref="E39:G39"/>
    <mergeCell ref="E40:G40"/>
    <mergeCell ref="E41:G41"/>
    <mergeCell ref="E42:G42"/>
    <mergeCell ref="E43:G43"/>
    <mergeCell ref="E44:G44"/>
    <mergeCell ref="E45:G45"/>
    <mergeCell ref="E46:G46"/>
    <mergeCell ref="C59:H59"/>
    <mergeCell ref="J59:O59"/>
    <mergeCell ref="C75:O75"/>
    <mergeCell ref="E48:G48"/>
    <mergeCell ref="E49:G49"/>
    <mergeCell ref="E50:G50"/>
    <mergeCell ref="E51:M51"/>
    <mergeCell ref="C56:O57"/>
    <mergeCell ref="C58:H58"/>
    <mergeCell ref="J58:O58"/>
  </mergeCells>
  <pageMargins left="0.7" right="0.7" top="0.75" bottom="0.75" header="0.3" footer="0.3"/>
  <pageSetup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8"/>
  <sheetViews>
    <sheetView zoomScaleNormal="100" workbookViewId="0">
      <selection activeCell="B32" sqref="B32"/>
    </sheetView>
  </sheetViews>
  <sheetFormatPr baseColWidth="10" defaultColWidth="0" defaultRowHeight="15" x14ac:dyDescent="0.25"/>
  <cols>
    <col min="1" max="1" width="10.7109375" style="2" customWidth="1"/>
    <col min="2" max="16" width="10.85546875" style="2" customWidth="1"/>
    <col min="17" max="17" width="10.7109375" style="2" customWidth="1"/>
    <col min="18" max="18" width="10.7109375" style="2" hidden="1" customWidth="1"/>
    <col min="19" max="24" width="12.7109375" style="2" hidden="1" customWidth="1"/>
    <col min="25" max="16384" width="11.42578125" style="2" hidden="1"/>
  </cols>
  <sheetData>
    <row r="1" spans="2:24" s="1" customFormat="1" ht="27" customHeight="1" x14ac:dyDescent="0.25">
      <c r="B1" s="141" t="s">
        <v>65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</row>
    <row r="2" spans="2:24" x14ac:dyDescent="0.25">
      <c r="B2" s="24"/>
      <c r="C2" s="46"/>
      <c r="D2" s="46"/>
      <c r="E2" s="46"/>
      <c r="F2" s="46"/>
      <c r="G2" s="46"/>
      <c r="H2" s="46"/>
      <c r="I2" s="14"/>
      <c r="J2" s="24" t="str">
        <f>+B55</f>
        <v>3. Ingresos Tributarios recaudados por la SUNAT, 2004-2016</v>
      </c>
      <c r="K2" s="14"/>
      <c r="L2" s="46"/>
      <c r="M2" s="17"/>
      <c r="N2" s="17"/>
      <c r="O2" s="17"/>
      <c r="P2" s="17"/>
    </row>
    <row r="3" spans="2:24" x14ac:dyDescent="0.25">
      <c r="B3" s="24" t="str">
        <f>+B27</f>
        <v>2. Recaudación Tributos Internos - Detalle de cargas Tributarias</v>
      </c>
      <c r="C3" s="15"/>
      <c r="D3" s="15"/>
      <c r="E3" s="15"/>
      <c r="F3" s="14"/>
      <c r="G3" s="14"/>
      <c r="H3" s="16"/>
      <c r="I3" s="14"/>
      <c r="J3" s="14"/>
      <c r="K3" s="14"/>
      <c r="L3" s="17"/>
      <c r="M3" s="17"/>
      <c r="N3" s="17"/>
      <c r="O3" s="17"/>
      <c r="P3" s="17"/>
    </row>
    <row r="4" spans="2:24" ht="11.25" customHeight="1" x14ac:dyDescent="0.25">
      <c r="B4" s="18"/>
      <c r="C4" s="19"/>
      <c r="D4" s="19"/>
      <c r="E4" s="19"/>
      <c r="F4" s="18"/>
      <c r="G4" s="20"/>
      <c r="H4" s="20"/>
      <c r="I4" s="21"/>
      <c r="J4" s="21"/>
      <c r="K4" s="21"/>
      <c r="L4" s="21"/>
      <c r="M4" s="21"/>
      <c r="N4" s="21"/>
      <c r="O4" s="21"/>
      <c r="P4" s="21"/>
    </row>
    <row r="5" spans="2:24" x14ac:dyDescent="0.25">
      <c r="B5" s="7"/>
      <c r="C5" s="9"/>
      <c r="D5" s="9"/>
      <c r="E5" s="9"/>
      <c r="F5" s="9"/>
      <c r="G5" s="6"/>
      <c r="H5" s="6"/>
    </row>
    <row r="6" spans="2:24" x14ac:dyDescent="0.25">
      <c r="B6" s="7"/>
      <c r="C6" s="9"/>
      <c r="D6" s="9"/>
      <c r="E6" s="9"/>
      <c r="F6" s="9"/>
      <c r="G6" s="6"/>
      <c r="H6" s="6"/>
    </row>
    <row r="7" spans="2:24" x14ac:dyDescent="0.25">
      <c r="B7" s="31" t="s">
        <v>34</v>
      </c>
      <c r="C7" s="12"/>
      <c r="D7" s="12"/>
      <c r="E7" s="12"/>
      <c r="F7" s="12"/>
      <c r="G7" s="13"/>
      <c r="H7" s="13"/>
      <c r="I7" s="13"/>
      <c r="J7" s="13"/>
      <c r="K7" s="13"/>
      <c r="L7" s="13"/>
      <c r="M7" s="13"/>
      <c r="N7" s="13"/>
      <c r="O7" s="13"/>
      <c r="P7" s="47"/>
    </row>
    <row r="8" spans="2:24" x14ac:dyDescent="0.25">
      <c r="B8" s="32"/>
      <c r="C8" s="118" t="str">
        <f>+CONCATENATE("Entre enero y noviembre del 2016 en la región se ha logrado recaudar S/ ", FIXED(H21,1)," millones por tributos internos, superior en ",FIXED(100*M21,1),"% respecto a lo recaudado en el mismo periodo del 2015. Es así que se recaudaron S/ ",FIXED(H14,1)," millones por Impuesto a la Renta, S/ ", FIXED(H17,1)," millones por Impuesto a la producción y el Consumo y solo S/ ",FIXED(H20,1)," millones por otros conceptos.")</f>
        <v>Entre enero y noviembre del 2016 en la región se ha logrado recaudar S/ 106.4 millones por tributos internos, superior en 15.6% respecto a lo recaudado en el mismo periodo del 2015. Es así que se recaudaron S/ 66.0 millones por Impuesto a la Renta, S/ 23.6 millones por Impuesto a la producción y el Consumo y solo S/ 16.7 millones por otros conceptos.</v>
      </c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48"/>
      <c r="S8" s="3"/>
      <c r="T8" s="3"/>
      <c r="U8" s="3"/>
      <c r="V8" s="3"/>
      <c r="W8" s="3"/>
      <c r="X8" s="3"/>
    </row>
    <row r="9" spans="2:24" x14ac:dyDescent="0.25">
      <c r="B9" s="33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48"/>
      <c r="R9" s="4"/>
      <c r="S9" s="3"/>
      <c r="T9" s="3"/>
      <c r="U9" s="3"/>
      <c r="V9" s="3"/>
      <c r="W9" s="3"/>
      <c r="X9" s="3"/>
    </row>
    <row r="10" spans="2:24" x14ac:dyDescent="0.25">
      <c r="B10" s="33"/>
      <c r="C10" s="11"/>
      <c r="D10" s="11"/>
      <c r="E10" s="129" t="s">
        <v>45</v>
      </c>
      <c r="F10" s="129"/>
      <c r="G10" s="129"/>
      <c r="H10" s="129"/>
      <c r="I10" s="129"/>
      <c r="J10" s="129"/>
      <c r="K10" s="129"/>
      <c r="L10" s="129"/>
      <c r="M10" s="129"/>
      <c r="N10" s="11"/>
      <c r="O10" s="11"/>
      <c r="P10" s="48"/>
    </row>
    <row r="11" spans="2:24" ht="15" customHeight="1" x14ac:dyDescent="0.25">
      <c r="B11" s="33"/>
      <c r="C11" s="11"/>
      <c r="D11" s="11"/>
      <c r="E11" s="130"/>
      <c r="F11" s="130"/>
      <c r="G11" s="130"/>
      <c r="H11" s="130"/>
      <c r="I11" s="130"/>
      <c r="J11" s="130"/>
      <c r="K11" s="130"/>
      <c r="L11" s="130"/>
      <c r="M11" s="130"/>
      <c r="N11" s="11"/>
      <c r="O11" s="11"/>
      <c r="P11" s="48"/>
    </row>
    <row r="12" spans="2:24" x14ac:dyDescent="0.25">
      <c r="B12" s="33"/>
      <c r="C12" s="11"/>
      <c r="D12" s="11"/>
      <c r="E12" s="131" t="s">
        <v>46</v>
      </c>
      <c r="F12" s="132"/>
      <c r="G12" s="133"/>
      <c r="H12" s="137" t="s">
        <v>37</v>
      </c>
      <c r="I12" s="137"/>
      <c r="J12" s="137" t="s">
        <v>38</v>
      </c>
      <c r="K12" s="137"/>
      <c r="L12" s="138" t="s">
        <v>42</v>
      </c>
      <c r="M12" s="138"/>
      <c r="N12" s="11"/>
      <c r="O12" s="11"/>
      <c r="P12" s="48"/>
    </row>
    <row r="13" spans="2:24" x14ac:dyDescent="0.25">
      <c r="B13" s="33"/>
      <c r="C13" s="11"/>
      <c r="D13" s="11"/>
      <c r="E13" s="142"/>
      <c r="F13" s="143"/>
      <c r="G13" s="144"/>
      <c r="H13" s="29" t="s">
        <v>20</v>
      </c>
      <c r="I13" s="29" t="s">
        <v>40</v>
      </c>
      <c r="J13" s="29" t="s">
        <v>20</v>
      </c>
      <c r="K13" s="29" t="s">
        <v>40</v>
      </c>
      <c r="L13" s="29" t="s">
        <v>20</v>
      </c>
      <c r="M13" s="29" t="s">
        <v>41</v>
      </c>
      <c r="N13" s="11"/>
      <c r="O13" s="11"/>
      <c r="P13" s="48"/>
    </row>
    <row r="14" spans="2:24" x14ac:dyDescent="0.25">
      <c r="B14" s="33"/>
      <c r="C14" s="11"/>
      <c r="D14" s="11"/>
      <c r="E14" s="125" t="s">
        <v>0</v>
      </c>
      <c r="F14" s="125"/>
      <c r="G14" s="125"/>
      <c r="H14" s="35">
        <v>65.998909529999992</v>
      </c>
      <c r="I14" s="30">
        <f>+H14/H$21</f>
        <v>0.62053758162890593</v>
      </c>
      <c r="J14" s="35">
        <v>58.931454389999999</v>
      </c>
      <c r="K14" s="30">
        <f>+J14/J$21</f>
        <v>0.64029851755121259</v>
      </c>
      <c r="L14" s="38">
        <f>+H14-J14</f>
        <v>7.0674551399999928</v>
      </c>
      <c r="M14" s="30">
        <f>+H14/J14-1</f>
        <v>0.11992670490072377</v>
      </c>
      <c r="N14" s="11"/>
      <c r="O14" s="11"/>
      <c r="P14" s="48"/>
    </row>
    <row r="15" spans="2:24" x14ac:dyDescent="0.25">
      <c r="B15" s="33"/>
      <c r="C15" s="11"/>
      <c r="D15" s="11"/>
      <c r="E15" s="139" t="s">
        <v>35</v>
      </c>
      <c r="F15" s="139"/>
      <c r="G15" s="139"/>
      <c r="H15" s="36">
        <v>34.874417059999999</v>
      </c>
      <c r="I15" s="45">
        <f t="shared" ref="I15:K21" si="0">+H15/H$21</f>
        <v>0.32789763614644774</v>
      </c>
      <c r="J15" s="36">
        <v>28.728755839999991</v>
      </c>
      <c r="K15" s="45">
        <f t="shared" si="0"/>
        <v>0.31214196163745378</v>
      </c>
      <c r="L15" s="36">
        <f t="shared" ref="L15:L21" si="1">+H15-J15</f>
        <v>6.145661220000008</v>
      </c>
      <c r="M15" s="45">
        <f t="shared" ref="M15:M21" si="2">+H15/J15-1</f>
        <v>0.21392020086867802</v>
      </c>
      <c r="N15" s="11"/>
      <c r="O15" s="11"/>
      <c r="P15" s="48"/>
    </row>
    <row r="16" spans="2:24" x14ac:dyDescent="0.25">
      <c r="B16" s="33"/>
      <c r="C16" s="11"/>
      <c r="D16" s="11"/>
      <c r="E16" s="139" t="s">
        <v>36</v>
      </c>
      <c r="F16" s="139"/>
      <c r="G16" s="139"/>
      <c r="H16" s="36">
        <v>8.667352339999999</v>
      </c>
      <c r="I16" s="45">
        <f t="shared" si="0"/>
        <v>8.1492526141579091E-2</v>
      </c>
      <c r="J16" s="36">
        <v>9.0334436600000014</v>
      </c>
      <c r="K16" s="45">
        <f t="shared" si="0"/>
        <v>9.8149632378017423E-2</v>
      </c>
      <c r="L16" s="36">
        <f t="shared" si="1"/>
        <v>-0.36609132000000244</v>
      </c>
      <c r="M16" s="45">
        <f t="shared" si="2"/>
        <v>-4.0526219432911459E-2</v>
      </c>
      <c r="N16" s="11"/>
      <c r="O16" s="11"/>
      <c r="P16" s="48"/>
    </row>
    <row r="17" spans="2:16" x14ac:dyDescent="0.25">
      <c r="B17" s="33"/>
      <c r="C17" s="11"/>
      <c r="D17" s="11"/>
      <c r="E17" s="125" t="s">
        <v>44</v>
      </c>
      <c r="F17" s="125"/>
      <c r="G17" s="125"/>
      <c r="H17" s="35">
        <v>23.629266450000003</v>
      </c>
      <c r="I17" s="30">
        <f t="shared" si="0"/>
        <v>0.22216803221397174</v>
      </c>
      <c r="J17" s="35">
        <v>17.519550859999999</v>
      </c>
      <c r="K17" s="30">
        <f t="shared" si="0"/>
        <v>0.19035237734985538</v>
      </c>
      <c r="L17" s="38">
        <f t="shared" si="1"/>
        <v>6.109715590000004</v>
      </c>
      <c r="M17" s="30">
        <f t="shared" si="2"/>
        <v>0.34873699895751797</v>
      </c>
      <c r="N17" s="11"/>
      <c r="O17" s="11"/>
      <c r="P17" s="48"/>
    </row>
    <row r="18" spans="2:16" x14ac:dyDescent="0.25">
      <c r="B18" s="33"/>
      <c r="C18" s="11"/>
      <c r="D18" s="11"/>
      <c r="E18" s="139" t="s">
        <v>10</v>
      </c>
      <c r="F18" s="139"/>
      <c r="G18" s="139"/>
      <c r="H18" s="37">
        <v>23.469127410000002</v>
      </c>
      <c r="I18" s="25">
        <f t="shared" si="0"/>
        <v>0.2206623665398926</v>
      </c>
      <c r="J18" s="37">
        <v>17.40602286</v>
      </c>
      <c r="K18" s="25">
        <f t="shared" si="0"/>
        <v>0.189118879706653</v>
      </c>
      <c r="L18" s="39">
        <f t="shared" si="1"/>
        <v>6.063104550000002</v>
      </c>
      <c r="M18" s="25">
        <f t="shared" si="2"/>
        <v>0.3483337117713059</v>
      </c>
      <c r="N18" s="11"/>
      <c r="O18" s="11"/>
      <c r="P18" s="48"/>
    </row>
    <row r="19" spans="2:16" x14ac:dyDescent="0.25">
      <c r="B19" s="33"/>
      <c r="C19" s="11"/>
      <c r="D19" s="11"/>
      <c r="E19" s="139" t="s">
        <v>11</v>
      </c>
      <c r="F19" s="139"/>
      <c r="G19" s="139"/>
      <c r="H19" s="37">
        <v>0.16013904000000001</v>
      </c>
      <c r="I19" s="25">
        <f t="shared" si="0"/>
        <v>1.5056656740791252E-3</v>
      </c>
      <c r="J19" s="37">
        <v>0.11352799999999999</v>
      </c>
      <c r="K19" s="25">
        <f t="shared" si="0"/>
        <v>1.2334976432023886E-3</v>
      </c>
      <c r="L19" s="39">
        <f t="shared" si="1"/>
        <v>4.661104000000002E-2</v>
      </c>
      <c r="M19" s="25">
        <f t="shared" si="2"/>
        <v>0.41056867028398303</v>
      </c>
      <c r="N19" s="11"/>
      <c r="O19" s="11"/>
      <c r="P19" s="48"/>
    </row>
    <row r="20" spans="2:16" x14ac:dyDescent="0.25">
      <c r="B20" s="33"/>
      <c r="C20" s="11"/>
      <c r="D20" s="11"/>
      <c r="E20" s="125" t="s">
        <v>12</v>
      </c>
      <c r="F20" s="125"/>
      <c r="G20" s="125"/>
      <c r="H20" s="35">
        <v>16.72945889</v>
      </c>
      <c r="I20" s="30">
        <f t="shared" si="0"/>
        <v>0.15729438615712235</v>
      </c>
      <c r="J20" s="35">
        <v>15.586462860000003</v>
      </c>
      <c r="K20" s="30">
        <f t="shared" si="0"/>
        <v>0.16934910509893214</v>
      </c>
      <c r="L20" s="38">
        <f t="shared" si="1"/>
        <v>1.1429960299999973</v>
      </c>
      <c r="M20" s="30">
        <f t="shared" si="2"/>
        <v>7.3332611784120871E-2</v>
      </c>
      <c r="N20" s="11"/>
      <c r="O20" s="11"/>
      <c r="P20" s="48"/>
    </row>
    <row r="21" spans="2:16" x14ac:dyDescent="0.25">
      <c r="B21" s="33"/>
      <c r="C21" s="11"/>
      <c r="D21" s="11"/>
      <c r="E21" s="126" t="s">
        <v>16</v>
      </c>
      <c r="F21" s="127"/>
      <c r="G21" s="128"/>
      <c r="H21" s="60">
        <v>106.35763487</v>
      </c>
      <c r="I21" s="27">
        <f t="shared" si="0"/>
        <v>1</v>
      </c>
      <c r="J21" s="60">
        <v>92.037468109999992</v>
      </c>
      <c r="K21" s="27">
        <f t="shared" si="0"/>
        <v>1</v>
      </c>
      <c r="L21" s="61">
        <f t="shared" si="1"/>
        <v>14.320166760000006</v>
      </c>
      <c r="M21" s="27">
        <f t="shared" si="2"/>
        <v>0.15559062036436111</v>
      </c>
      <c r="N21" s="11"/>
      <c r="O21" s="11"/>
      <c r="P21" s="48"/>
    </row>
    <row r="22" spans="2:16" x14ac:dyDescent="0.25">
      <c r="B22" s="33"/>
      <c r="C22" s="11"/>
      <c r="D22" s="11"/>
      <c r="E22" s="44" t="s">
        <v>47</v>
      </c>
      <c r="F22" s="40"/>
      <c r="G22" s="40"/>
      <c r="H22" s="41"/>
      <c r="I22" s="42"/>
      <c r="J22" s="41"/>
      <c r="K22" s="42"/>
      <c r="L22" s="43"/>
      <c r="M22" s="42"/>
      <c r="N22" s="11"/>
      <c r="O22" s="11"/>
      <c r="P22" s="48"/>
    </row>
    <row r="23" spans="2:16" x14ac:dyDescent="0.25">
      <c r="B23" s="33"/>
      <c r="C23" s="11"/>
      <c r="D23" s="11"/>
      <c r="E23" s="120" t="s">
        <v>43</v>
      </c>
      <c r="F23" s="120"/>
      <c r="G23" s="120"/>
      <c r="H23" s="120"/>
      <c r="I23" s="120"/>
      <c r="J23" s="120"/>
      <c r="K23" s="120"/>
      <c r="L23" s="120"/>
      <c r="M23" s="120"/>
      <c r="N23" s="11"/>
      <c r="O23" s="11"/>
      <c r="P23" s="48"/>
    </row>
    <row r="24" spans="2:16" x14ac:dyDescent="0.25">
      <c r="B24" s="22"/>
      <c r="C24" s="23"/>
      <c r="D24" s="23"/>
      <c r="E24" s="23"/>
      <c r="F24" s="34"/>
      <c r="G24" s="34"/>
      <c r="H24" s="34"/>
      <c r="I24" s="34"/>
      <c r="J24" s="34"/>
      <c r="K24" s="34"/>
      <c r="L24" s="23"/>
      <c r="M24" s="23"/>
      <c r="N24" s="23"/>
      <c r="O24" s="23"/>
      <c r="P24" s="49"/>
    </row>
    <row r="25" spans="2:16" x14ac:dyDescent="0.25">
      <c r="F25" s="8"/>
      <c r="G25" s="8"/>
      <c r="H25" s="8"/>
      <c r="I25" s="8"/>
      <c r="J25" s="8"/>
      <c r="K25" s="8"/>
    </row>
    <row r="27" spans="2:16" x14ac:dyDescent="0.25">
      <c r="B27" s="31" t="s">
        <v>48</v>
      </c>
      <c r="C27" s="12"/>
      <c r="D27" s="12"/>
      <c r="E27" s="12"/>
      <c r="F27" s="12"/>
      <c r="G27" s="13"/>
      <c r="H27" s="13"/>
      <c r="I27" s="13"/>
      <c r="J27" s="13"/>
      <c r="K27" s="13"/>
      <c r="L27" s="13"/>
      <c r="M27" s="13"/>
      <c r="N27" s="13"/>
      <c r="O27" s="13"/>
      <c r="P27" s="47"/>
    </row>
    <row r="28" spans="2:16" x14ac:dyDescent="0.25">
      <c r="B28" s="32"/>
      <c r="C28" s="118" t="str">
        <f>+CONCATENATE("Durante el periodo de referencia del 2016 los impuestos a la producción y consumo representaron  ",FIXED(I44*100,1),"% del total recaudado, casi en su totalidad por el Impuesto General a las Ventas (IGV). Mientras que el Impuesto a la Renta de Tercera Categoría Alcanzó una participación de ",FIXED(I37*100,1),"% y el Impuesto de Quinta Categoría de ",FIXED(I39*100,1),"%, entre las principales.")</f>
        <v>Durante el periodo de referencia del 2016 los impuestos a la producción y consumo representaron  22.2% del total recaudado, casi en su totalidad por el Impuesto General a las Ventas (IGV). Mientras que el Impuesto a la Renta de Tercera Categoría Alcanzó una participación de 32.8% y el Impuesto de Quinta Categoría de 8.1%, entre las principales.</v>
      </c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48"/>
    </row>
    <row r="29" spans="2:16" x14ac:dyDescent="0.25">
      <c r="B29" s="33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48"/>
    </row>
    <row r="30" spans="2:16" x14ac:dyDescent="0.25">
      <c r="B30" s="33"/>
      <c r="C30" s="11"/>
      <c r="D30" s="11"/>
      <c r="E30" s="129" t="s">
        <v>45</v>
      </c>
      <c r="F30" s="129"/>
      <c r="G30" s="129"/>
      <c r="H30" s="129"/>
      <c r="I30" s="129"/>
      <c r="J30" s="129"/>
      <c r="K30" s="129"/>
      <c r="L30" s="129"/>
      <c r="M30" s="129"/>
      <c r="N30" s="11"/>
      <c r="O30" s="11"/>
      <c r="P30" s="48"/>
    </row>
    <row r="31" spans="2:16" x14ac:dyDescent="0.25">
      <c r="B31" s="33"/>
      <c r="C31" s="11"/>
      <c r="D31" s="11"/>
      <c r="E31" s="130"/>
      <c r="F31" s="130"/>
      <c r="G31" s="130"/>
      <c r="H31" s="130"/>
      <c r="I31" s="130"/>
      <c r="J31" s="130"/>
      <c r="K31" s="130"/>
      <c r="L31" s="130"/>
      <c r="M31" s="130"/>
      <c r="N31" s="11"/>
      <c r="O31" s="11"/>
      <c r="P31" s="48"/>
    </row>
    <row r="32" spans="2:16" x14ac:dyDescent="0.25">
      <c r="B32" s="33"/>
      <c r="C32" s="11"/>
      <c r="D32" s="11"/>
      <c r="E32" s="131" t="s">
        <v>21</v>
      </c>
      <c r="F32" s="132"/>
      <c r="G32" s="133"/>
      <c r="H32" s="137" t="s">
        <v>37</v>
      </c>
      <c r="I32" s="137"/>
      <c r="J32" s="137" t="s">
        <v>38</v>
      </c>
      <c r="K32" s="137"/>
      <c r="L32" s="138" t="s">
        <v>42</v>
      </c>
      <c r="M32" s="138"/>
      <c r="N32" s="11"/>
      <c r="O32" s="11"/>
      <c r="P32" s="48"/>
    </row>
    <row r="33" spans="2:16" x14ac:dyDescent="0.25">
      <c r="B33" s="33"/>
      <c r="C33" s="11"/>
      <c r="D33" s="11"/>
      <c r="E33" s="134"/>
      <c r="F33" s="135"/>
      <c r="G33" s="136"/>
      <c r="H33" s="50" t="s">
        <v>20</v>
      </c>
      <c r="I33" s="50" t="s">
        <v>40</v>
      </c>
      <c r="J33" s="50" t="s">
        <v>20</v>
      </c>
      <c r="K33" s="50" t="s">
        <v>40</v>
      </c>
      <c r="L33" s="50" t="s">
        <v>20</v>
      </c>
      <c r="M33" s="50" t="s">
        <v>41</v>
      </c>
      <c r="N33" s="11"/>
      <c r="O33" s="11"/>
      <c r="P33" s="48"/>
    </row>
    <row r="34" spans="2:16" x14ac:dyDescent="0.25">
      <c r="B34" s="33"/>
      <c r="C34" s="51"/>
      <c r="D34" s="52"/>
      <c r="E34" s="124" t="s">
        <v>0</v>
      </c>
      <c r="F34" s="124"/>
      <c r="G34" s="124"/>
      <c r="H34" s="59">
        <v>65.998909529999992</v>
      </c>
      <c r="I34" s="57">
        <f>+H34/H$50</f>
        <v>0.62053758162890593</v>
      </c>
      <c r="J34" s="59">
        <v>58.931454389999999</v>
      </c>
      <c r="K34" s="57">
        <f>+J34/J$50</f>
        <v>0.64029851755121259</v>
      </c>
      <c r="L34" s="58">
        <f>+H34-J34</f>
        <v>7.0674551399999928</v>
      </c>
      <c r="M34" s="57">
        <f>+H34/J34-1</f>
        <v>0.11992670490072377</v>
      </c>
      <c r="N34" s="11"/>
      <c r="O34" s="11"/>
      <c r="P34" s="48"/>
    </row>
    <row r="35" spans="2:16" x14ac:dyDescent="0.25">
      <c r="B35" s="33"/>
      <c r="C35" s="53"/>
      <c r="D35" s="54"/>
      <c r="E35" s="121" t="s">
        <v>5</v>
      </c>
      <c r="F35" s="121"/>
      <c r="G35" s="121"/>
      <c r="H35" s="55">
        <v>3.5722081699999997</v>
      </c>
      <c r="I35" s="45">
        <f t="shared" ref="I35:K50" si="3">+H35/H$50</f>
        <v>3.3586758246046733E-2</v>
      </c>
      <c r="J35" s="55">
        <v>3.0732655700000007</v>
      </c>
      <c r="K35" s="45">
        <f t="shared" si="3"/>
        <v>3.3391461467920221E-2</v>
      </c>
      <c r="L35" s="36">
        <f t="shared" ref="L35:L50" si="4">+H35-J35</f>
        <v>0.49894259999999901</v>
      </c>
      <c r="M35" s="45">
        <f t="shared" ref="M35:M50" si="5">+H35/J35-1</f>
        <v>0.16234932798209134</v>
      </c>
      <c r="N35" s="11"/>
      <c r="O35" s="11"/>
      <c r="P35" s="48"/>
    </row>
    <row r="36" spans="2:16" x14ac:dyDescent="0.25">
      <c r="B36" s="33"/>
      <c r="C36" s="53"/>
      <c r="D36" s="54"/>
      <c r="E36" s="121" t="s">
        <v>6</v>
      </c>
      <c r="F36" s="121"/>
      <c r="G36" s="121"/>
      <c r="H36" s="55">
        <v>2.2598846899999998</v>
      </c>
      <c r="I36" s="45">
        <f t="shared" si="3"/>
        <v>2.1247978039021242E-2</v>
      </c>
      <c r="J36" s="55">
        <v>2.3812118100000004</v>
      </c>
      <c r="K36" s="45">
        <f t="shared" si="3"/>
        <v>2.5872200299491707E-2</v>
      </c>
      <c r="L36" s="36">
        <f t="shared" si="4"/>
        <v>-0.12132712000000057</v>
      </c>
      <c r="M36" s="45">
        <f t="shared" si="5"/>
        <v>-5.0951838677467554E-2</v>
      </c>
      <c r="N36" s="11"/>
      <c r="O36" s="11"/>
      <c r="P36" s="48"/>
    </row>
    <row r="37" spans="2:16" x14ac:dyDescent="0.25">
      <c r="B37" s="33"/>
      <c r="C37" s="53"/>
      <c r="D37" s="54"/>
      <c r="E37" s="121" t="s">
        <v>1</v>
      </c>
      <c r="F37" s="121"/>
      <c r="G37" s="121"/>
      <c r="H37" s="55">
        <v>34.874417059999999</v>
      </c>
      <c r="I37" s="45">
        <f t="shared" si="3"/>
        <v>0.32789763614644774</v>
      </c>
      <c r="J37" s="55">
        <v>28.728755839999991</v>
      </c>
      <c r="K37" s="45">
        <f t="shared" si="3"/>
        <v>0.31214196163745378</v>
      </c>
      <c r="L37" s="36">
        <f t="shared" si="4"/>
        <v>6.145661220000008</v>
      </c>
      <c r="M37" s="45">
        <f t="shared" si="5"/>
        <v>0.21392020086867802</v>
      </c>
      <c r="N37" s="11"/>
      <c r="O37" s="11"/>
      <c r="P37" s="48"/>
    </row>
    <row r="38" spans="2:16" x14ac:dyDescent="0.25">
      <c r="B38" s="33"/>
      <c r="C38" s="53"/>
      <c r="D38" s="54"/>
      <c r="E38" s="121" t="s">
        <v>4</v>
      </c>
      <c r="F38" s="121"/>
      <c r="G38" s="121"/>
      <c r="H38" s="55">
        <v>2.5942984</v>
      </c>
      <c r="I38" s="45">
        <f t="shared" si="3"/>
        <v>2.4392215971810467E-2</v>
      </c>
      <c r="J38" s="55">
        <v>2.6091160900000001</v>
      </c>
      <c r="K38" s="45">
        <f t="shared" si="3"/>
        <v>2.8348412267074481E-2</v>
      </c>
      <c r="L38" s="36">
        <f t="shared" si="4"/>
        <v>-1.4817690000000105E-2</v>
      </c>
      <c r="M38" s="45">
        <f t="shared" si="5"/>
        <v>-5.6791991957705346E-3</v>
      </c>
      <c r="N38" s="11"/>
      <c r="O38" s="11"/>
      <c r="P38" s="48"/>
    </row>
    <row r="39" spans="2:16" x14ac:dyDescent="0.25">
      <c r="B39" s="33"/>
      <c r="C39" s="53"/>
      <c r="D39" s="54"/>
      <c r="E39" s="121" t="s">
        <v>2</v>
      </c>
      <c r="F39" s="121"/>
      <c r="G39" s="121"/>
      <c r="H39" s="55">
        <v>8.667352339999999</v>
      </c>
      <c r="I39" s="45">
        <f t="shared" si="3"/>
        <v>8.1492526141579091E-2</v>
      </c>
      <c r="J39" s="55">
        <v>9.0334436600000014</v>
      </c>
      <c r="K39" s="45">
        <f t="shared" si="3"/>
        <v>9.8149632378017423E-2</v>
      </c>
      <c r="L39" s="36">
        <f t="shared" si="4"/>
        <v>-0.36609132000000244</v>
      </c>
      <c r="M39" s="45">
        <f t="shared" si="5"/>
        <v>-4.0526219432911459E-2</v>
      </c>
      <c r="N39" s="11"/>
      <c r="O39" s="11"/>
      <c r="P39" s="48"/>
    </row>
    <row r="40" spans="2:16" x14ac:dyDescent="0.25">
      <c r="B40" s="33"/>
      <c r="C40" s="53"/>
      <c r="D40" s="54"/>
      <c r="E40" s="121" t="s">
        <v>7</v>
      </c>
      <c r="F40" s="121"/>
      <c r="G40" s="121"/>
      <c r="H40" s="55">
        <v>0.23098700000000005</v>
      </c>
      <c r="I40" s="45">
        <f t="shared" si="3"/>
        <v>2.1717951915942229E-3</v>
      </c>
      <c r="J40" s="55">
        <v>0.14919400000000002</v>
      </c>
      <c r="K40" s="45">
        <f t="shared" si="3"/>
        <v>1.6210137356417553E-3</v>
      </c>
      <c r="L40" s="36">
        <f t="shared" si="4"/>
        <v>8.1793000000000032E-2</v>
      </c>
      <c r="M40" s="45">
        <f t="shared" si="5"/>
        <v>0.54823250264755963</v>
      </c>
      <c r="N40" s="11"/>
      <c r="O40" s="11"/>
      <c r="P40" s="48"/>
    </row>
    <row r="41" spans="2:16" x14ac:dyDescent="0.25">
      <c r="B41" s="33"/>
      <c r="C41" s="53"/>
      <c r="D41" s="54"/>
      <c r="E41" s="121" t="s">
        <v>3</v>
      </c>
      <c r="F41" s="121"/>
      <c r="G41" s="121"/>
      <c r="H41" s="55">
        <v>7.6871665199999972</v>
      </c>
      <c r="I41" s="45">
        <f t="shared" si="3"/>
        <v>7.2276583899180846E-2</v>
      </c>
      <c r="J41" s="55">
        <v>7.2133698500000012</v>
      </c>
      <c r="K41" s="45">
        <f t="shared" si="3"/>
        <v>7.8374275152580594E-2</v>
      </c>
      <c r="L41" s="36">
        <f t="shared" si="4"/>
        <v>0.47379666999999603</v>
      </c>
      <c r="M41" s="45">
        <f t="shared" si="5"/>
        <v>6.5683124510799384E-2</v>
      </c>
      <c r="N41" s="11"/>
      <c r="O41" s="11"/>
      <c r="P41" s="48"/>
    </row>
    <row r="42" spans="2:16" x14ac:dyDescent="0.25">
      <c r="B42" s="33"/>
      <c r="C42" s="53"/>
      <c r="D42" s="54"/>
      <c r="E42" s="121" t="s">
        <v>50</v>
      </c>
      <c r="F42" s="121"/>
      <c r="G42" s="121"/>
      <c r="H42" s="55">
        <v>4.6915722499999992</v>
      </c>
      <c r="I42" s="45">
        <f t="shared" si="3"/>
        <v>4.4111287880126956E-2</v>
      </c>
      <c r="J42" s="55">
        <v>4.3733622000000008</v>
      </c>
      <c r="K42" s="45">
        <f t="shared" si="3"/>
        <v>4.7517193701733622E-2</v>
      </c>
      <c r="L42" s="36">
        <f t="shared" si="4"/>
        <v>0.31821004999999847</v>
      </c>
      <c r="M42" s="45">
        <f t="shared" si="5"/>
        <v>7.2760964093026237E-2</v>
      </c>
      <c r="N42" s="11"/>
      <c r="O42" s="11"/>
      <c r="P42" s="48"/>
    </row>
    <row r="43" spans="2:16" x14ac:dyDescent="0.25">
      <c r="B43" s="33"/>
      <c r="C43" s="53"/>
      <c r="D43" s="54"/>
      <c r="E43" s="121" t="s">
        <v>8</v>
      </c>
      <c r="F43" s="121"/>
      <c r="G43" s="121"/>
      <c r="H43" s="55">
        <v>1.4210231000000004</v>
      </c>
      <c r="I43" s="45">
        <f t="shared" si="3"/>
        <v>1.3360800113098646E-2</v>
      </c>
      <c r="J43" s="55">
        <v>1.3697353699999999</v>
      </c>
      <c r="K43" s="45">
        <f t="shared" si="3"/>
        <v>1.488236691129899E-2</v>
      </c>
      <c r="L43" s="36">
        <f t="shared" si="4"/>
        <v>5.1287730000000531E-2</v>
      </c>
      <c r="M43" s="45">
        <f t="shared" si="5"/>
        <v>3.7443531884556958E-2</v>
      </c>
      <c r="N43" s="11"/>
      <c r="O43" s="11"/>
      <c r="P43" s="48"/>
    </row>
    <row r="44" spans="2:16" x14ac:dyDescent="0.25">
      <c r="B44" s="33"/>
      <c r="C44" s="51"/>
      <c r="D44" s="52"/>
      <c r="E44" s="124" t="s">
        <v>9</v>
      </c>
      <c r="F44" s="124"/>
      <c r="G44" s="124"/>
      <c r="H44" s="59">
        <v>23.629266450000003</v>
      </c>
      <c r="I44" s="57">
        <f t="shared" si="3"/>
        <v>0.22216803221397174</v>
      </c>
      <c r="J44" s="59">
        <v>17.519550859999999</v>
      </c>
      <c r="K44" s="57">
        <f t="shared" si="3"/>
        <v>0.19035237734985538</v>
      </c>
      <c r="L44" s="58">
        <f t="shared" si="4"/>
        <v>6.109715590000004</v>
      </c>
      <c r="M44" s="57">
        <f t="shared" si="5"/>
        <v>0.34873699895751797</v>
      </c>
      <c r="N44" s="11"/>
      <c r="O44" s="11"/>
      <c r="P44" s="48"/>
    </row>
    <row r="45" spans="2:16" x14ac:dyDescent="0.25">
      <c r="B45" s="33"/>
      <c r="C45" s="53"/>
      <c r="D45" s="54"/>
      <c r="E45" s="121" t="s">
        <v>17</v>
      </c>
      <c r="F45" s="121"/>
      <c r="G45" s="121"/>
      <c r="H45" s="55">
        <v>23.469127410000002</v>
      </c>
      <c r="I45" s="45">
        <f t="shared" si="3"/>
        <v>0.2206623665398926</v>
      </c>
      <c r="J45" s="55">
        <v>17.40602286</v>
      </c>
      <c r="K45" s="45">
        <f t="shared" si="3"/>
        <v>0.189118879706653</v>
      </c>
      <c r="L45" s="36">
        <f t="shared" si="4"/>
        <v>6.063104550000002</v>
      </c>
      <c r="M45" s="45">
        <f t="shared" si="5"/>
        <v>0.3483337117713059</v>
      </c>
      <c r="N45" s="11"/>
      <c r="O45" s="11"/>
      <c r="P45" s="48"/>
    </row>
    <row r="46" spans="2:16" x14ac:dyDescent="0.25">
      <c r="B46" s="33"/>
      <c r="C46" s="53"/>
      <c r="D46" s="54"/>
      <c r="E46" s="121" t="s">
        <v>18</v>
      </c>
      <c r="F46" s="121"/>
      <c r="G46" s="121"/>
      <c r="H46" s="55">
        <v>0.16013904000000001</v>
      </c>
      <c r="I46" s="45">
        <f t="shared" si="3"/>
        <v>1.5056656740791252E-3</v>
      </c>
      <c r="J46" s="55">
        <v>0.11352799999999999</v>
      </c>
      <c r="K46" s="45">
        <f t="shared" si="3"/>
        <v>1.2334976432023886E-3</v>
      </c>
      <c r="L46" s="36">
        <f t="shared" si="4"/>
        <v>4.661104000000002E-2</v>
      </c>
      <c r="M46" s="45">
        <f t="shared" si="5"/>
        <v>0.41056867028398303</v>
      </c>
      <c r="N46" s="11"/>
      <c r="O46" s="11"/>
      <c r="P46" s="48"/>
    </row>
    <row r="47" spans="2:16" x14ac:dyDescent="0.25">
      <c r="B47" s="33"/>
      <c r="C47" s="53"/>
      <c r="D47" s="54"/>
      <c r="E47" s="121" t="s">
        <v>51</v>
      </c>
      <c r="F47" s="121"/>
      <c r="G47" s="121"/>
      <c r="H47" s="55">
        <v>0</v>
      </c>
      <c r="I47" s="45">
        <f t="shared" si="3"/>
        <v>0</v>
      </c>
      <c r="J47" s="55">
        <v>0</v>
      </c>
      <c r="K47" s="45">
        <f t="shared" si="3"/>
        <v>0</v>
      </c>
      <c r="L47" s="36">
        <f t="shared" si="4"/>
        <v>0</v>
      </c>
      <c r="M47" s="45" t="e">
        <f t="shared" si="5"/>
        <v>#DIV/0!</v>
      </c>
      <c r="N47" s="11"/>
      <c r="O47" s="11"/>
      <c r="P47" s="48"/>
    </row>
    <row r="48" spans="2:16" x14ac:dyDescent="0.25">
      <c r="B48" s="33"/>
      <c r="C48" s="53"/>
      <c r="D48" s="54"/>
      <c r="E48" s="121" t="s">
        <v>52</v>
      </c>
      <c r="F48" s="121"/>
      <c r="G48" s="121"/>
      <c r="H48" s="55">
        <v>0</v>
      </c>
      <c r="I48" s="45">
        <f t="shared" si="3"/>
        <v>0</v>
      </c>
      <c r="J48" s="55">
        <v>0</v>
      </c>
      <c r="K48" s="45">
        <f t="shared" si="3"/>
        <v>0</v>
      </c>
      <c r="L48" s="36">
        <f t="shared" si="4"/>
        <v>0</v>
      </c>
      <c r="M48" s="45" t="e">
        <f t="shared" si="5"/>
        <v>#DIV/0!</v>
      </c>
      <c r="N48" s="11"/>
      <c r="O48" s="11"/>
      <c r="P48" s="48"/>
    </row>
    <row r="49" spans="2:16" x14ac:dyDescent="0.25">
      <c r="B49" s="33"/>
      <c r="C49" s="51"/>
      <c r="D49" s="52"/>
      <c r="E49" s="122" t="s">
        <v>12</v>
      </c>
      <c r="F49" s="122"/>
      <c r="G49" s="122"/>
      <c r="H49" s="56">
        <v>16.72945889</v>
      </c>
      <c r="I49" s="57">
        <f t="shared" si="3"/>
        <v>0.15729438615712235</v>
      </c>
      <c r="J49" s="56">
        <v>15.586462860000003</v>
      </c>
      <c r="K49" s="57">
        <f t="shared" si="3"/>
        <v>0.16934910509893214</v>
      </c>
      <c r="L49" s="58">
        <f t="shared" si="4"/>
        <v>1.1429960299999973</v>
      </c>
      <c r="M49" s="57">
        <f t="shared" si="5"/>
        <v>7.3332611784120871E-2</v>
      </c>
      <c r="N49" s="11"/>
      <c r="O49" s="11"/>
      <c r="P49" s="48"/>
    </row>
    <row r="50" spans="2:16" x14ac:dyDescent="0.25">
      <c r="B50" s="33"/>
      <c r="C50" s="51"/>
      <c r="D50" s="52"/>
      <c r="E50" s="123" t="s">
        <v>49</v>
      </c>
      <c r="F50" s="123"/>
      <c r="G50" s="123"/>
      <c r="H50" s="62">
        <f>+H34+H44+H49</f>
        <v>106.35763487</v>
      </c>
      <c r="I50" s="63">
        <f t="shared" si="3"/>
        <v>1</v>
      </c>
      <c r="J50" s="62">
        <f>+J34+J44+J49</f>
        <v>92.037468109999992</v>
      </c>
      <c r="K50" s="63">
        <f t="shared" si="3"/>
        <v>1</v>
      </c>
      <c r="L50" s="64">
        <f t="shared" si="4"/>
        <v>14.320166760000006</v>
      </c>
      <c r="M50" s="63">
        <f t="shared" si="5"/>
        <v>0.15559062036436111</v>
      </c>
      <c r="N50" s="11"/>
      <c r="O50" s="11"/>
      <c r="P50" s="48"/>
    </row>
    <row r="51" spans="2:16" x14ac:dyDescent="0.25">
      <c r="B51" s="33"/>
      <c r="C51" s="53"/>
      <c r="D51" s="54"/>
      <c r="E51" s="120" t="s">
        <v>43</v>
      </c>
      <c r="F51" s="120"/>
      <c r="G51" s="120"/>
      <c r="H51" s="120"/>
      <c r="I51" s="120"/>
      <c r="J51" s="120"/>
      <c r="K51" s="120"/>
      <c r="L51" s="120"/>
      <c r="M51" s="120"/>
      <c r="N51" s="11"/>
      <c r="O51" s="11"/>
      <c r="P51" s="48"/>
    </row>
    <row r="52" spans="2:16" x14ac:dyDescent="0.25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49"/>
    </row>
    <row r="55" spans="2:16" x14ac:dyDescent="0.25">
      <c r="B55" s="31" t="s">
        <v>61</v>
      </c>
      <c r="C55" s="12"/>
      <c r="D55" s="12"/>
      <c r="E55" s="12"/>
      <c r="F55" s="12"/>
      <c r="G55" s="13"/>
      <c r="H55" s="13"/>
      <c r="I55" s="13"/>
      <c r="J55" s="13"/>
      <c r="K55" s="13"/>
      <c r="L55" s="13"/>
      <c r="M55" s="13"/>
      <c r="N55" s="13"/>
      <c r="O55" s="13"/>
      <c r="P55" s="47"/>
    </row>
    <row r="56" spans="2:16" x14ac:dyDescent="0.25">
      <c r="B56" s="32"/>
      <c r="C56" s="118" t="str">
        <f>+CONCATENATE("En esta región se habría recaudado en el 2016 unos  S/ ",FIXED(H73,1)," millones, con lo que registraría un aumento de ",FIXED(O73*100,1),"% respecto al año anterior. El Impuesto a la Renta recaudado sería de S/ ",FIXED(D73,1)," millones un ",FIXED(K73*100,1),"% más en comparación del año 2015. Mientras que el IGV habría alcanzado los S/ ",FIXED(E73,1)," millones un ",FIXED(L73*100,1),"% superior al año anterior.")</f>
        <v>En esta región se habría recaudado en el 2016 unos  S/ 116.2 millones, con lo que registraría un aumento de 12.6% respecto al año anterior. El Impuesto a la Renta recaudado sería de S/ 72.1 millones un 10.2% más en comparación del año 2015. Mientras que el IGV habría alcanzado los S/ 25.6 millones un 27.9% superior al año anterior.</v>
      </c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48"/>
    </row>
    <row r="57" spans="2:16" x14ac:dyDescent="0.25">
      <c r="B57" s="33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48"/>
    </row>
    <row r="58" spans="2:16" x14ac:dyDescent="0.25">
      <c r="B58" s="33"/>
      <c r="C58" s="119" t="s">
        <v>58</v>
      </c>
      <c r="D58" s="119"/>
      <c r="E58" s="119"/>
      <c r="F58" s="119"/>
      <c r="G58" s="119"/>
      <c r="H58" s="119"/>
      <c r="I58" s="69"/>
      <c r="J58" s="119" t="s">
        <v>60</v>
      </c>
      <c r="K58" s="119"/>
      <c r="L58" s="119"/>
      <c r="M58" s="119"/>
      <c r="N58" s="119"/>
      <c r="O58" s="119"/>
      <c r="P58" s="48"/>
    </row>
    <row r="59" spans="2:16" x14ac:dyDescent="0.25">
      <c r="B59" s="33"/>
      <c r="C59" s="119" t="s">
        <v>39</v>
      </c>
      <c r="D59" s="119"/>
      <c r="E59" s="119"/>
      <c r="F59" s="119"/>
      <c r="G59" s="119"/>
      <c r="H59" s="119"/>
      <c r="I59" s="69"/>
      <c r="J59" s="119" t="s">
        <v>59</v>
      </c>
      <c r="K59" s="119"/>
      <c r="L59" s="119"/>
      <c r="M59" s="119"/>
      <c r="N59" s="119"/>
      <c r="O59" s="119"/>
      <c r="P59" s="48"/>
    </row>
    <row r="60" spans="2:16" x14ac:dyDescent="0.25">
      <c r="B60" s="33"/>
      <c r="C60" s="71" t="s">
        <v>53</v>
      </c>
      <c r="D60" s="71" t="s">
        <v>13</v>
      </c>
      <c r="E60" s="71" t="s">
        <v>14</v>
      </c>
      <c r="F60" s="71" t="s">
        <v>15</v>
      </c>
      <c r="G60" s="71" t="s">
        <v>19</v>
      </c>
      <c r="H60" s="71" t="s">
        <v>54</v>
      </c>
      <c r="I60" s="69"/>
      <c r="J60" s="71" t="s">
        <v>53</v>
      </c>
      <c r="K60" s="71" t="s">
        <v>13</v>
      </c>
      <c r="L60" s="71" t="s">
        <v>14</v>
      </c>
      <c r="M60" s="71" t="s">
        <v>15</v>
      </c>
      <c r="N60" s="71" t="s">
        <v>19</v>
      </c>
      <c r="O60" s="71" t="s">
        <v>54</v>
      </c>
      <c r="P60" s="48"/>
    </row>
    <row r="61" spans="2:16" x14ac:dyDescent="0.25">
      <c r="B61" s="33"/>
      <c r="C61" s="72">
        <v>2004</v>
      </c>
      <c r="D61" s="36">
        <v>12.334694220000001</v>
      </c>
      <c r="E61" s="36">
        <v>3.14786331</v>
      </c>
      <c r="F61" s="36">
        <v>8.0815979999999996E-2</v>
      </c>
      <c r="G61" s="36">
        <v>4.2297736999999991</v>
      </c>
      <c r="H61" s="36">
        <v>19.794088609999996</v>
      </c>
      <c r="I61" s="69"/>
      <c r="J61" s="72">
        <v>2004</v>
      </c>
      <c r="K61" s="36"/>
      <c r="L61" s="36"/>
      <c r="M61" s="36"/>
      <c r="N61" s="36"/>
      <c r="O61" s="36"/>
      <c r="P61" s="48"/>
    </row>
    <row r="62" spans="2:16" x14ac:dyDescent="0.25">
      <c r="B62" s="33"/>
      <c r="C62" s="72">
        <v>2005</v>
      </c>
      <c r="D62" s="36">
        <v>12.519303560000001</v>
      </c>
      <c r="E62" s="36">
        <v>2.6203350799999998</v>
      </c>
      <c r="F62" s="36">
        <v>8.4480059999999996E-2</v>
      </c>
      <c r="G62" s="36">
        <v>3.50279126</v>
      </c>
      <c r="H62" s="36">
        <v>18.732585360000002</v>
      </c>
      <c r="I62" s="69"/>
      <c r="J62" s="72">
        <v>2005</v>
      </c>
      <c r="K62" s="45">
        <f>+D62/D61-1</f>
        <v>1.4966673409760434E-2</v>
      </c>
      <c r="L62" s="45">
        <f t="shared" ref="L62:O73" si="6">+E62/E61-1</f>
        <v>-0.16758295327632899</v>
      </c>
      <c r="M62" s="45">
        <f t="shared" si="6"/>
        <v>4.5338558042604893E-2</v>
      </c>
      <c r="N62" s="45">
        <f t="shared" si="6"/>
        <v>-0.1718726559768432</v>
      </c>
      <c r="O62" s="45">
        <f t="shared" si="6"/>
        <v>-5.3627285949590098E-2</v>
      </c>
      <c r="P62" s="48"/>
    </row>
    <row r="63" spans="2:16" x14ac:dyDescent="0.25">
      <c r="B63" s="33"/>
      <c r="C63" s="72">
        <v>2006</v>
      </c>
      <c r="D63" s="36">
        <v>14.862970540000001</v>
      </c>
      <c r="E63" s="36">
        <v>2.7115095400000002</v>
      </c>
      <c r="F63" s="36">
        <v>7.0677989999999996E-2</v>
      </c>
      <c r="G63" s="36">
        <v>3.9086485199999998</v>
      </c>
      <c r="H63" s="36">
        <v>21.560249480000003</v>
      </c>
      <c r="I63" s="69"/>
      <c r="J63" s="72">
        <v>2006</v>
      </c>
      <c r="K63" s="45">
        <f t="shared" ref="K63:K73" si="7">+D63/D62-1</f>
        <v>0.18720426170415494</v>
      </c>
      <c r="L63" s="45">
        <f t="shared" si="6"/>
        <v>3.479496217712752E-2</v>
      </c>
      <c r="M63" s="45">
        <f t="shared" si="6"/>
        <v>-0.16337665953362246</v>
      </c>
      <c r="N63" s="45">
        <f t="shared" si="6"/>
        <v>0.11586681302841884</v>
      </c>
      <c r="O63" s="45">
        <f t="shared" si="6"/>
        <v>0.15094895155465071</v>
      </c>
      <c r="P63" s="48"/>
    </row>
    <row r="64" spans="2:16" x14ac:dyDescent="0.25">
      <c r="B64" s="33"/>
      <c r="C64" s="72">
        <v>2007</v>
      </c>
      <c r="D64" s="36">
        <v>16.82210113</v>
      </c>
      <c r="E64" s="36">
        <v>4.2211219099999999</v>
      </c>
      <c r="F64" s="36">
        <v>5.125905E-2</v>
      </c>
      <c r="G64" s="36">
        <v>4.12975475</v>
      </c>
      <c r="H64" s="36">
        <v>25.22423684</v>
      </c>
      <c r="I64" s="69"/>
      <c r="J64" s="72">
        <v>2007</v>
      </c>
      <c r="K64" s="45">
        <f t="shared" si="7"/>
        <v>0.1318128556285223</v>
      </c>
      <c r="L64" s="45">
        <f t="shared" si="6"/>
        <v>0.55674241514931189</v>
      </c>
      <c r="M64" s="45">
        <f t="shared" si="6"/>
        <v>-0.27475229558735326</v>
      </c>
      <c r="N64" s="45">
        <f t="shared" si="6"/>
        <v>5.656846065043486E-2</v>
      </c>
      <c r="O64" s="45">
        <f t="shared" si="6"/>
        <v>0.1699417886327721</v>
      </c>
      <c r="P64" s="48"/>
    </row>
    <row r="65" spans="2:16" x14ac:dyDescent="0.25">
      <c r="B65" s="33"/>
      <c r="C65" s="72">
        <v>2008</v>
      </c>
      <c r="D65" s="36">
        <v>22.04289953</v>
      </c>
      <c r="E65" s="36">
        <v>4.80177853</v>
      </c>
      <c r="F65" s="36">
        <v>5.5452050000000003E-2</v>
      </c>
      <c r="G65" s="36">
        <v>4.9107912899999997</v>
      </c>
      <c r="H65" s="36">
        <v>31.810921400000002</v>
      </c>
      <c r="I65" s="69"/>
      <c r="J65" s="72">
        <v>2008</v>
      </c>
      <c r="K65" s="45">
        <f t="shared" si="7"/>
        <v>0.31035352597479005</v>
      </c>
      <c r="L65" s="45">
        <f t="shared" si="6"/>
        <v>0.13755978443181238</v>
      </c>
      <c r="M65" s="45">
        <f t="shared" si="6"/>
        <v>8.1800189429964032E-2</v>
      </c>
      <c r="N65" s="45">
        <f t="shared" si="6"/>
        <v>0.18912419436045202</v>
      </c>
      <c r="O65" s="45">
        <f t="shared" si="6"/>
        <v>0.26112522657395099</v>
      </c>
      <c r="P65" s="48"/>
    </row>
    <row r="66" spans="2:16" x14ac:dyDescent="0.25">
      <c r="B66" s="33"/>
      <c r="C66" s="72">
        <v>2009</v>
      </c>
      <c r="D66" s="36">
        <v>23.225187180000002</v>
      </c>
      <c r="E66" s="36">
        <v>4.1214416099999998</v>
      </c>
      <c r="F66" s="36">
        <v>6.9451009999999994E-2</v>
      </c>
      <c r="G66" s="36">
        <v>6.4070959999999992</v>
      </c>
      <c r="H66" s="36">
        <v>33.823175800000001</v>
      </c>
      <c r="I66" s="69"/>
      <c r="J66" s="72">
        <v>2009</v>
      </c>
      <c r="K66" s="45">
        <f t="shared" si="7"/>
        <v>5.3635759142799166E-2</v>
      </c>
      <c r="L66" s="45">
        <f t="shared" si="6"/>
        <v>-0.14168436044050536</v>
      </c>
      <c r="M66" s="45">
        <f t="shared" si="6"/>
        <v>0.2524516226180995</v>
      </c>
      <c r="N66" s="45">
        <f t="shared" si="6"/>
        <v>0.3046972721172192</v>
      </c>
      <c r="O66" s="45">
        <f t="shared" si="6"/>
        <v>6.3256715349339077E-2</v>
      </c>
      <c r="P66" s="48"/>
    </row>
    <row r="67" spans="2:16" x14ac:dyDescent="0.25">
      <c r="B67" s="33"/>
      <c r="C67" s="72">
        <v>2010</v>
      </c>
      <c r="D67" s="36">
        <v>27.80241771</v>
      </c>
      <c r="E67" s="36">
        <v>6.7416228499999997</v>
      </c>
      <c r="F67" s="36">
        <v>8.1815060000000009E-2</v>
      </c>
      <c r="G67" s="36">
        <v>7.0903638599999992</v>
      </c>
      <c r="H67" s="36">
        <v>41.716219480000014</v>
      </c>
      <c r="I67" s="69"/>
      <c r="J67" s="72">
        <v>2010</v>
      </c>
      <c r="K67" s="45">
        <f t="shared" si="7"/>
        <v>0.19708045814767883</v>
      </c>
      <c r="L67" s="45">
        <f t="shared" si="6"/>
        <v>0.63574387021341305</v>
      </c>
      <c r="M67" s="45">
        <f t="shared" si="6"/>
        <v>0.17802548875819113</v>
      </c>
      <c r="N67" s="45">
        <f t="shared" si="6"/>
        <v>0.10664236340457522</v>
      </c>
      <c r="O67" s="45">
        <f t="shared" si="6"/>
        <v>0.23336199198657193</v>
      </c>
      <c r="P67" s="48"/>
    </row>
    <row r="68" spans="2:16" x14ac:dyDescent="0.25">
      <c r="B68" s="33"/>
      <c r="C68" s="72">
        <v>2011</v>
      </c>
      <c r="D68" s="36">
        <v>33.091663420000003</v>
      </c>
      <c r="E68" s="36">
        <v>6.889868700000001</v>
      </c>
      <c r="F68" s="36">
        <v>8.734800999999999E-2</v>
      </c>
      <c r="G68" s="36">
        <v>9.7922339300000001</v>
      </c>
      <c r="H68" s="36">
        <v>49.861114059999998</v>
      </c>
      <c r="I68" s="69"/>
      <c r="J68" s="72">
        <v>2011</v>
      </c>
      <c r="K68" s="45">
        <f t="shared" si="7"/>
        <v>0.19024409190491243</v>
      </c>
      <c r="L68" s="45">
        <f t="shared" si="6"/>
        <v>2.198963859273162E-2</v>
      </c>
      <c r="M68" s="45">
        <f t="shared" si="6"/>
        <v>6.7627524810224271E-2</v>
      </c>
      <c r="N68" s="45">
        <f t="shared" si="6"/>
        <v>0.38106225905309188</v>
      </c>
      <c r="O68" s="45">
        <f t="shared" si="6"/>
        <v>0.19524527106069356</v>
      </c>
      <c r="P68" s="48"/>
    </row>
    <row r="69" spans="2:16" x14ac:dyDescent="0.25">
      <c r="B69" s="65"/>
      <c r="C69" s="72">
        <v>2012</v>
      </c>
      <c r="D69" s="36">
        <v>43.70270447</v>
      </c>
      <c r="E69" s="36">
        <v>10.958179320000003</v>
      </c>
      <c r="F69" s="36">
        <v>9.7045050000000022E-2</v>
      </c>
      <c r="G69" s="36">
        <v>14.059278559999999</v>
      </c>
      <c r="H69" s="36">
        <v>68.817207400000001</v>
      </c>
      <c r="I69" s="69"/>
      <c r="J69" s="72">
        <v>2012</v>
      </c>
      <c r="K69" s="45">
        <f t="shared" si="7"/>
        <v>0.32065601886869421</v>
      </c>
      <c r="L69" s="45">
        <f t="shared" si="6"/>
        <v>0.5904772350741605</v>
      </c>
      <c r="M69" s="45">
        <f t="shared" si="6"/>
        <v>0.11101615251452235</v>
      </c>
      <c r="N69" s="45">
        <f t="shared" si="6"/>
        <v>0.43575803647084643</v>
      </c>
      <c r="O69" s="45">
        <f t="shared" si="6"/>
        <v>0.38017789408374081</v>
      </c>
      <c r="P69" s="48"/>
    </row>
    <row r="70" spans="2:16" x14ac:dyDescent="0.25">
      <c r="B70" s="66"/>
      <c r="C70" s="72">
        <v>2013</v>
      </c>
      <c r="D70" s="36">
        <v>56.63627498999999</v>
      </c>
      <c r="E70" s="36">
        <v>15.490642610000002</v>
      </c>
      <c r="F70" s="36">
        <v>0.11873492000000002</v>
      </c>
      <c r="G70" s="36">
        <v>18.375870000000003</v>
      </c>
      <c r="H70" s="36">
        <v>90.621522519999999</v>
      </c>
      <c r="I70" s="69"/>
      <c r="J70" s="72">
        <v>2013</v>
      </c>
      <c r="K70" s="45">
        <f t="shared" si="7"/>
        <v>0.29594439696239672</v>
      </c>
      <c r="L70" s="45">
        <f t="shared" si="6"/>
        <v>0.4136146304639956</v>
      </c>
      <c r="M70" s="45">
        <f t="shared" si="6"/>
        <v>0.22350310500123394</v>
      </c>
      <c r="N70" s="45">
        <f t="shared" si="6"/>
        <v>0.30702794752791385</v>
      </c>
      <c r="O70" s="45">
        <f t="shared" si="6"/>
        <v>0.31684393981962122</v>
      </c>
      <c r="P70" s="48"/>
    </row>
    <row r="71" spans="2:16" x14ac:dyDescent="0.25">
      <c r="B71" s="66"/>
      <c r="C71" s="72">
        <v>2014</v>
      </c>
      <c r="D71" s="36">
        <v>62.610394979999988</v>
      </c>
      <c r="E71" s="36">
        <v>18.529796669999993</v>
      </c>
      <c r="F71" s="36">
        <v>0.11274701000000001</v>
      </c>
      <c r="G71" s="36">
        <v>19.484498820000006</v>
      </c>
      <c r="H71" s="36">
        <v>100.73778647999995</v>
      </c>
      <c r="I71" s="69"/>
      <c r="J71" s="72">
        <v>2014</v>
      </c>
      <c r="K71" s="45">
        <f t="shared" si="7"/>
        <v>0.10548221949721848</v>
      </c>
      <c r="L71" s="45">
        <f t="shared" si="6"/>
        <v>0.19619289764248138</v>
      </c>
      <c r="M71" s="45">
        <f t="shared" si="6"/>
        <v>-5.0430909457807482E-2</v>
      </c>
      <c r="N71" s="45">
        <f t="shared" si="6"/>
        <v>6.0330684751252805E-2</v>
      </c>
      <c r="O71" s="45">
        <f t="shared" si="6"/>
        <v>0.11163202381384973</v>
      </c>
      <c r="P71" s="48"/>
    </row>
    <row r="72" spans="2:16" x14ac:dyDescent="0.25">
      <c r="B72" s="66"/>
      <c r="C72" s="72">
        <v>2015</v>
      </c>
      <c r="D72" s="36">
        <v>65.404269779999993</v>
      </c>
      <c r="E72" s="36">
        <v>20.049917670000003</v>
      </c>
      <c r="F72" s="36">
        <v>0.12271399</v>
      </c>
      <c r="G72" s="36">
        <v>17.662931560000004</v>
      </c>
      <c r="H72" s="36">
        <v>103.239833</v>
      </c>
      <c r="I72" s="69"/>
      <c r="J72" s="72">
        <v>2015</v>
      </c>
      <c r="K72" s="45">
        <f t="shared" si="7"/>
        <v>4.4623178002510144E-2</v>
      </c>
      <c r="L72" s="45">
        <f t="shared" si="6"/>
        <v>8.203657207211057E-2</v>
      </c>
      <c r="M72" s="45">
        <f t="shared" si="6"/>
        <v>8.8401279998467253E-2</v>
      </c>
      <c r="N72" s="45">
        <f t="shared" si="6"/>
        <v>-9.34880222903266E-2</v>
      </c>
      <c r="O72" s="45">
        <f t="shared" si="6"/>
        <v>2.4837219552136913E-2</v>
      </c>
      <c r="P72" s="48"/>
    </row>
    <row r="73" spans="2:16" x14ac:dyDescent="0.25">
      <c r="B73" s="66"/>
      <c r="C73" s="73" t="s">
        <v>55</v>
      </c>
      <c r="D73" s="74">
        <f>+H73*I34</f>
        <v>72.106198832373721</v>
      </c>
      <c r="E73" s="74">
        <f>+H73*I45</f>
        <v>25.640871637107068</v>
      </c>
      <c r="F73" s="74">
        <f>+H73*I46</f>
        <v>0.17495770068468661</v>
      </c>
      <c r="G73" s="74">
        <f>+H73*I49</f>
        <v>18.277539699834527</v>
      </c>
      <c r="H73" s="74">
        <f>+H50+H74/1000</f>
        <v>116.19956787</v>
      </c>
      <c r="I73" s="69"/>
      <c r="J73" s="26" t="s">
        <v>55</v>
      </c>
      <c r="K73" s="45">
        <f t="shared" si="7"/>
        <v>0.10246928946561096</v>
      </c>
      <c r="L73" s="45">
        <f t="shared" si="6"/>
        <v>0.27885171695605604</v>
      </c>
      <c r="M73" s="45">
        <f t="shared" si="6"/>
        <v>0.42573557167105891</v>
      </c>
      <c r="N73" s="45">
        <f t="shared" si="6"/>
        <v>3.4796496705359115E-2</v>
      </c>
      <c r="O73" s="45">
        <f t="shared" si="6"/>
        <v>0.12553037421127944</v>
      </c>
      <c r="P73" s="48"/>
    </row>
    <row r="74" spans="2:16" x14ac:dyDescent="0.25">
      <c r="B74" s="66"/>
      <c r="C74" s="70" t="s">
        <v>57</v>
      </c>
      <c r="D74" s="75"/>
      <c r="E74" s="70"/>
      <c r="F74" s="70"/>
      <c r="G74" s="70"/>
      <c r="H74" s="76">
        <v>9841.9330000000009</v>
      </c>
      <c r="I74" s="11"/>
      <c r="J74" s="11"/>
      <c r="K74" s="11"/>
      <c r="L74" s="11"/>
      <c r="M74" s="11"/>
      <c r="N74" s="11"/>
      <c r="O74" s="11"/>
      <c r="P74" s="48"/>
    </row>
    <row r="75" spans="2:16" x14ac:dyDescent="0.25">
      <c r="B75" s="67"/>
      <c r="C75" s="120" t="s">
        <v>56</v>
      </c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48"/>
    </row>
    <row r="76" spans="2:16" x14ac:dyDescent="0.25">
      <c r="B76" s="68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49"/>
    </row>
    <row r="77" spans="2:16" x14ac:dyDescent="0.25">
      <c r="B77" s="53"/>
      <c r="C77" s="53"/>
    </row>
    <row r="78" spans="2:16" x14ac:dyDescent="0.25">
      <c r="B78" s="53"/>
      <c r="C78" s="53"/>
    </row>
  </sheetData>
  <mergeCells count="48">
    <mergeCell ref="E19:G19"/>
    <mergeCell ref="B1:P1"/>
    <mergeCell ref="C8:O9"/>
    <mergeCell ref="E10:M10"/>
    <mergeCell ref="E11:M11"/>
    <mergeCell ref="E12:G13"/>
    <mergeCell ref="H12:I12"/>
    <mergeCell ref="J12:K12"/>
    <mergeCell ref="L12:M12"/>
    <mergeCell ref="E14:G14"/>
    <mergeCell ref="E15:G15"/>
    <mergeCell ref="E16:G16"/>
    <mergeCell ref="E17:G17"/>
    <mergeCell ref="E18:G18"/>
    <mergeCell ref="E35:G35"/>
    <mergeCell ref="E20:G20"/>
    <mergeCell ref="E21:G21"/>
    <mergeCell ref="E23:M23"/>
    <mergeCell ref="C28:O29"/>
    <mergeCell ref="E30:M30"/>
    <mergeCell ref="E31:M31"/>
    <mergeCell ref="E32:G33"/>
    <mergeCell ref="H32:I32"/>
    <mergeCell ref="J32:K32"/>
    <mergeCell ref="L32:M32"/>
    <mergeCell ref="E34:G34"/>
    <mergeCell ref="E47:G47"/>
    <mergeCell ref="E36:G36"/>
    <mergeCell ref="E37:G37"/>
    <mergeCell ref="E38:G38"/>
    <mergeCell ref="E39:G39"/>
    <mergeCell ref="E40:G40"/>
    <mergeCell ref="E41:G41"/>
    <mergeCell ref="E42:G42"/>
    <mergeCell ref="E43:G43"/>
    <mergeCell ref="E44:G44"/>
    <mergeCell ref="E45:G45"/>
    <mergeCell ref="E46:G46"/>
    <mergeCell ref="C59:H59"/>
    <mergeCell ref="J59:O59"/>
    <mergeCell ref="C75:O75"/>
    <mergeCell ref="E48:G48"/>
    <mergeCell ref="E49:G49"/>
    <mergeCell ref="E50:G50"/>
    <mergeCell ref="E51:M51"/>
    <mergeCell ref="C56:O57"/>
    <mergeCell ref="C58:H58"/>
    <mergeCell ref="J58:O58"/>
  </mergeCells>
  <pageMargins left="0.7" right="0.7" top="0.75" bottom="0.75" header="0.3" footer="0.3"/>
  <pageSetup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8"/>
  <sheetViews>
    <sheetView zoomScaleNormal="100" workbookViewId="0">
      <selection activeCell="H21" sqref="H21"/>
    </sheetView>
  </sheetViews>
  <sheetFormatPr baseColWidth="10" defaultColWidth="0" defaultRowHeight="15" x14ac:dyDescent="0.25"/>
  <cols>
    <col min="1" max="1" width="10.7109375" style="2" customWidth="1"/>
    <col min="2" max="16" width="10.85546875" style="2" customWidth="1"/>
    <col min="17" max="17" width="10.7109375" style="2" customWidth="1"/>
    <col min="18" max="18" width="10.7109375" style="2" hidden="1" customWidth="1"/>
    <col min="19" max="24" width="12.7109375" style="2" hidden="1" customWidth="1"/>
    <col min="25" max="16384" width="11.42578125" style="2" hidden="1"/>
  </cols>
  <sheetData>
    <row r="1" spans="2:24" s="1" customFormat="1" ht="27" customHeight="1" x14ac:dyDescent="0.25">
      <c r="B1" s="141" t="s">
        <v>66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</row>
    <row r="2" spans="2:24" x14ac:dyDescent="0.25">
      <c r="B2" s="24" t="str">
        <f>+B7</f>
        <v>1. Recaudación Tributos Internos</v>
      </c>
      <c r="C2" s="46"/>
      <c r="D2" s="46"/>
      <c r="E2" s="46"/>
      <c r="F2" s="46"/>
      <c r="G2" s="46"/>
      <c r="H2" s="46"/>
      <c r="I2" s="14"/>
      <c r="J2" s="24" t="str">
        <f>+B55</f>
        <v>3. Ingresos Tributarios recaudados por la SUNAT, 2004-2016</v>
      </c>
      <c r="K2" s="14"/>
      <c r="L2" s="46"/>
      <c r="M2" s="17"/>
      <c r="N2" s="17"/>
      <c r="O2" s="17"/>
      <c r="P2" s="17"/>
    </row>
    <row r="3" spans="2:24" x14ac:dyDescent="0.25">
      <c r="B3" s="24" t="str">
        <f>+B27</f>
        <v>2. Recaudación Tributos Internos - Detalle de cargas Tributarias</v>
      </c>
      <c r="C3" s="15"/>
      <c r="D3" s="15"/>
      <c r="E3" s="15"/>
      <c r="F3" s="14"/>
      <c r="G3" s="14"/>
      <c r="H3" s="16"/>
      <c r="I3" s="14"/>
      <c r="J3" s="14"/>
      <c r="K3" s="14"/>
      <c r="L3" s="17"/>
      <c r="M3" s="17"/>
      <c r="N3" s="17"/>
      <c r="O3" s="17"/>
      <c r="P3" s="17"/>
    </row>
    <row r="4" spans="2:24" ht="11.25" customHeight="1" x14ac:dyDescent="0.25">
      <c r="B4" s="18"/>
      <c r="C4" s="19"/>
      <c r="D4" s="19"/>
      <c r="E4" s="19"/>
      <c r="F4" s="18"/>
      <c r="G4" s="20"/>
      <c r="H4" s="20"/>
      <c r="I4" s="21"/>
      <c r="J4" s="21"/>
      <c r="K4" s="21"/>
      <c r="L4" s="21"/>
      <c r="M4" s="21"/>
      <c r="N4" s="21"/>
      <c r="O4" s="21"/>
      <c r="P4" s="21"/>
    </row>
    <row r="5" spans="2:24" x14ac:dyDescent="0.25">
      <c r="B5" s="7"/>
      <c r="C5" s="9"/>
      <c r="D5" s="9"/>
      <c r="E5" s="9"/>
      <c r="F5" s="9"/>
      <c r="G5" s="6"/>
      <c r="H5" s="6"/>
    </row>
    <row r="6" spans="2:24" x14ac:dyDescent="0.25">
      <c r="B6" s="7"/>
      <c r="C6" s="9"/>
      <c r="D6" s="9"/>
      <c r="E6" s="9"/>
      <c r="F6" s="9"/>
      <c r="G6" s="6"/>
      <c r="H6" s="6"/>
    </row>
    <row r="7" spans="2:24" x14ac:dyDescent="0.25">
      <c r="B7" s="31" t="s">
        <v>34</v>
      </c>
      <c r="C7" s="12"/>
      <c r="D7" s="12"/>
      <c r="E7" s="12"/>
      <c r="F7" s="12"/>
      <c r="G7" s="13"/>
      <c r="H7" s="13"/>
      <c r="I7" s="13"/>
      <c r="J7" s="13"/>
      <c r="K7" s="13"/>
      <c r="L7" s="13"/>
      <c r="M7" s="13"/>
      <c r="N7" s="13"/>
      <c r="O7" s="13"/>
      <c r="P7" s="47"/>
    </row>
    <row r="8" spans="2:24" x14ac:dyDescent="0.25">
      <c r="B8" s="32"/>
      <c r="C8" s="118" t="str">
        <f>+CONCATENATE("Entre enero y noviembre del 2016 en la región se ha logrado recaudar S/ ", FIXED(H21,1)," millones por tributos internos, cifra inferior en ",FIXED(100*M21,1),"% respecto a lo recaudado en el mismo periodo del 2015. Es así que se recaudaron S/ ",FIXED(H14,1)," millones por Impuesto a la Renta, S/ ", FIXED(H17,1)," millones por Impuesto a la producción y el Consumo y solo S/ ",FIXED(H20,1)," millones por otros conceptos.")</f>
        <v>Entre enero y noviembre del 2016 en la región se ha logrado recaudar S/ 615.9 millones por tributos internos, cifra inferior en -4.0% respecto a lo recaudado en el mismo periodo del 2015. Es así que se recaudaron S/ 279.9 millones por Impuesto a la Renta, S/ 253.5 millones por Impuesto a la producción y el Consumo y solo S/ 82.5 millones por otros conceptos.</v>
      </c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48"/>
      <c r="S8" s="3"/>
      <c r="T8" s="3"/>
      <c r="U8" s="3"/>
      <c r="V8" s="3"/>
      <c r="W8" s="3"/>
      <c r="X8" s="3"/>
    </row>
    <row r="9" spans="2:24" x14ac:dyDescent="0.25">
      <c r="B9" s="33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48"/>
      <c r="R9" s="4"/>
      <c r="S9" s="3"/>
      <c r="T9" s="3"/>
      <c r="U9" s="3"/>
      <c r="V9" s="3"/>
      <c r="W9" s="3"/>
      <c r="X9" s="3"/>
    </row>
    <row r="10" spans="2:24" x14ac:dyDescent="0.25">
      <c r="B10" s="33"/>
      <c r="C10" s="11"/>
      <c r="D10" s="11"/>
      <c r="E10" s="129" t="s">
        <v>45</v>
      </c>
      <c r="F10" s="129"/>
      <c r="G10" s="129"/>
      <c r="H10" s="129"/>
      <c r="I10" s="129"/>
      <c r="J10" s="129"/>
      <c r="K10" s="129"/>
      <c r="L10" s="129"/>
      <c r="M10" s="129"/>
      <c r="N10" s="11"/>
      <c r="O10" s="11"/>
      <c r="P10" s="48"/>
    </row>
    <row r="11" spans="2:24" ht="15" customHeight="1" x14ac:dyDescent="0.25">
      <c r="B11" s="33"/>
      <c r="C11" s="11"/>
      <c r="D11" s="11"/>
      <c r="E11" s="130"/>
      <c r="F11" s="130"/>
      <c r="G11" s="130"/>
      <c r="H11" s="130"/>
      <c r="I11" s="130"/>
      <c r="J11" s="130"/>
      <c r="K11" s="130"/>
      <c r="L11" s="130"/>
      <c r="M11" s="130"/>
      <c r="N11" s="11"/>
      <c r="O11" s="11"/>
      <c r="P11" s="48"/>
    </row>
    <row r="12" spans="2:24" x14ac:dyDescent="0.25">
      <c r="B12" s="33"/>
      <c r="C12" s="11"/>
      <c r="D12" s="11"/>
      <c r="E12" s="131" t="s">
        <v>46</v>
      </c>
      <c r="F12" s="132"/>
      <c r="G12" s="133"/>
      <c r="H12" s="137" t="s">
        <v>37</v>
      </c>
      <c r="I12" s="137"/>
      <c r="J12" s="137" t="s">
        <v>38</v>
      </c>
      <c r="K12" s="137"/>
      <c r="L12" s="138" t="s">
        <v>42</v>
      </c>
      <c r="M12" s="138"/>
      <c r="N12" s="11"/>
      <c r="O12" s="11"/>
      <c r="P12" s="48"/>
    </row>
    <row r="13" spans="2:24" x14ac:dyDescent="0.25">
      <c r="B13" s="33"/>
      <c r="C13" s="11"/>
      <c r="D13" s="11"/>
      <c r="E13" s="142"/>
      <c r="F13" s="143"/>
      <c r="G13" s="144"/>
      <c r="H13" s="29" t="s">
        <v>20</v>
      </c>
      <c r="I13" s="29" t="s">
        <v>40</v>
      </c>
      <c r="J13" s="29" t="s">
        <v>20</v>
      </c>
      <c r="K13" s="29" t="s">
        <v>40</v>
      </c>
      <c r="L13" s="29" t="s">
        <v>20</v>
      </c>
      <c r="M13" s="29" t="s">
        <v>41</v>
      </c>
      <c r="N13" s="11"/>
      <c r="O13" s="11"/>
      <c r="P13" s="48"/>
    </row>
    <row r="14" spans="2:24" x14ac:dyDescent="0.25">
      <c r="B14" s="33"/>
      <c r="C14" s="11"/>
      <c r="D14" s="11"/>
      <c r="E14" s="125" t="s">
        <v>0</v>
      </c>
      <c r="F14" s="125"/>
      <c r="G14" s="125"/>
      <c r="H14" s="35">
        <v>279.94642467999995</v>
      </c>
      <c r="I14" s="30">
        <f>+H14/H$21</f>
        <v>0.45450367915886425</v>
      </c>
      <c r="J14" s="35">
        <v>318.59248233</v>
      </c>
      <c r="K14" s="30">
        <f>+J14/J$21</f>
        <v>0.49648025401578844</v>
      </c>
      <c r="L14" s="38">
        <f>+H14-J14</f>
        <v>-38.646057650000046</v>
      </c>
      <c r="M14" s="30">
        <f>+H14/J14-1</f>
        <v>-0.1213024782234825</v>
      </c>
      <c r="N14" s="11"/>
      <c r="O14" s="11"/>
      <c r="P14" s="48"/>
    </row>
    <row r="15" spans="2:24" x14ac:dyDescent="0.25">
      <c r="B15" s="33"/>
      <c r="C15" s="11"/>
      <c r="D15" s="11"/>
      <c r="E15" s="139" t="s">
        <v>35</v>
      </c>
      <c r="F15" s="139"/>
      <c r="G15" s="139"/>
      <c r="H15" s="36">
        <v>128.12742509999998</v>
      </c>
      <c r="I15" s="45">
        <f t="shared" ref="I15:K21" si="0">+H15/H$21</f>
        <v>0.20801975297833553</v>
      </c>
      <c r="J15" s="36">
        <v>115.65966005999996</v>
      </c>
      <c r="K15" s="45">
        <f t="shared" si="0"/>
        <v>0.18023883359083692</v>
      </c>
      <c r="L15" s="36">
        <f t="shared" ref="L15:L21" si="1">+H15-J15</f>
        <v>12.467765040000018</v>
      </c>
      <c r="M15" s="45">
        <f t="shared" ref="M15:M21" si="2">+H15/J15-1</f>
        <v>0.10779700574541029</v>
      </c>
      <c r="N15" s="11"/>
      <c r="O15" s="11"/>
      <c r="P15" s="48"/>
    </row>
    <row r="16" spans="2:24" x14ac:dyDescent="0.25">
      <c r="B16" s="33"/>
      <c r="C16" s="11"/>
      <c r="D16" s="11"/>
      <c r="E16" s="139" t="s">
        <v>36</v>
      </c>
      <c r="F16" s="139"/>
      <c r="G16" s="139"/>
      <c r="H16" s="36">
        <v>54.937736449999996</v>
      </c>
      <c r="I16" s="45">
        <f t="shared" si="0"/>
        <v>8.9193506828054575E-2</v>
      </c>
      <c r="J16" s="36">
        <v>50.77656532999999</v>
      </c>
      <c r="K16" s="45">
        <f t="shared" si="0"/>
        <v>7.9127925017940179E-2</v>
      </c>
      <c r="L16" s="36">
        <f t="shared" si="1"/>
        <v>4.1611711200000059</v>
      </c>
      <c r="M16" s="45">
        <f t="shared" si="2"/>
        <v>8.1950622161154563E-2</v>
      </c>
      <c r="N16" s="11"/>
      <c r="O16" s="11"/>
      <c r="P16" s="48"/>
    </row>
    <row r="17" spans="2:16" x14ac:dyDescent="0.25">
      <c r="B17" s="33"/>
      <c r="C17" s="11"/>
      <c r="D17" s="11"/>
      <c r="E17" s="125" t="s">
        <v>44</v>
      </c>
      <c r="F17" s="125"/>
      <c r="G17" s="125"/>
      <c r="H17" s="35">
        <v>253.53675483000001</v>
      </c>
      <c r="I17" s="30">
        <f t="shared" si="0"/>
        <v>0.41162657463460905</v>
      </c>
      <c r="J17" s="35">
        <v>240.60932440000005</v>
      </c>
      <c r="K17" s="30">
        <f t="shared" si="0"/>
        <v>0.37495479373221424</v>
      </c>
      <c r="L17" s="38">
        <f t="shared" si="1"/>
        <v>12.927430429999959</v>
      </c>
      <c r="M17" s="30">
        <f t="shared" si="2"/>
        <v>5.3727886324591578E-2</v>
      </c>
      <c r="N17" s="11"/>
      <c r="O17" s="11"/>
      <c r="P17" s="48"/>
    </row>
    <row r="18" spans="2:16" x14ac:dyDescent="0.25">
      <c r="B18" s="33"/>
      <c r="C18" s="11"/>
      <c r="D18" s="11"/>
      <c r="E18" s="139" t="s">
        <v>10</v>
      </c>
      <c r="F18" s="139"/>
      <c r="G18" s="139"/>
      <c r="H18" s="37">
        <v>246.51115589</v>
      </c>
      <c r="I18" s="25">
        <f t="shared" si="0"/>
        <v>0.4002202472625962</v>
      </c>
      <c r="J18" s="37">
        <v>233.45900329000006</v>
      </c>
      <c r="K18" s="25">
        <f t="shared" si="0"/>
        <v>0.36381205359275876</v>
      </c>
      <c r="L18" s="39">
        <f t="shared" si="1"/>
        <v>13.052152599999943</v>
      </c>
      <c r="M18" s="25">
        <f t="shared" si="2"/>
        <v>5.590768578664207E-2</v>
      </c>
      <c r="N18" s="11"/>
      <c r="O18" s="11"/>
      <c r="P18" s="48"/>
    </row>
    <row r="19" spans="2:16" x14ac:dyDescent="0.25">
      <c r="B19" s="33"/>
      <c r="C19" s="11"/>
      <c r="D19" s="11"/>
      <c r="E19" s="139" t="s">
        <v>11</v>
      </c>
      <c r="F19" s="139"/>
      <c r="G19" s="139"/>
      <c r="H19" s="37">
        <v>7.0255989400000001</v>
      </c>
      <c r="I19" s="25">
        <f t="shared" si="0"/>
        <v>1.140632737201285E-2</v>
      </c>
      <c r="J19" s="37">
        <v>7.1503211100000001</v>
      </c>
      <c r="K19" s="25">
        <f t="shared" si="0"/>
        <v>1.1142740139455489E-2</v>
      </c>
      <c r="L19" s="39">
        <f t="shared" si="1"/>
        <v>-0.12472217000000008</v>
      </c>
      <c r="M19" s="25">
        <f t="shared" si="2"/>
        <v>-1.7442876771725846E-2</v>
      </c>
      <c r="N19" s="11"/>
      <c r="O19" s="11"/>
      <c r="P19" s="48"/>
    </row>
    <row r="20" spans="2:16" x14ac:dyDescent="0.25">
      <c r="B20" s="33"/>
      <c r="C20" s="11"/>
      <c r="D20" s="11"/>
      <c r="E20" s="125" t="s">
        <v>12</v>
      </c>
      <c r="F20" s="125"/>
      <c r="G20" s="125"/>
      <c r="H20" s="35">
        <v>82.455563159999997</v>
      </c>
      <c r="I20" s="30">
        <f t="shared" si="0"/>
        <v>0.13386974620652659</v>
      </c>
      <c r="J20" s="35">
        <v>82.500415570000015</v>
      </c>
      <c r="K20" s="30">
        <f t="shared" si="0"/>
        <v>0.12856495225199721</v>
      </c>
      <c r="L20" s="38">
        <f t="shared" si="1"/>
        <v>-4.4852410000018494E-2</v>
      </c>
      <c r="M20" s="30">
        <f t="shared" si="2"/>
        <v>-5.4366283721274389E-4</v>
      </c>
      <c r="N20" s="11"/>
      <c r="O20" s="11"/>
      <c r="P20" s="48"/>
    </row>
    <row r="21" spans="2:16" x14ac:dyDescent="0.25">
      <c r="B21" s="33"/>
      <c r="C21" s="11"/>
      <c r="D21" s="11"/>
      <c r="E21" s="126" t="s">
        <v>16</v>
      </c>
      <c r="F21" s="127"/>
      <c r="G21" s="128"/>
      <c r="H21" s="60">
        <v>615.93874267000001</v>
      </c>
      <c r="I21" s="27">
        <f t="shared" si="0"/>
        <v>1</v>
      </c>
      <c r="J21" s="60">
        <v>641.70222230000013</v>
      </c>
      <c r="K21" s="27">
        <f t="shared" si="0"/>
        <v>1</v>
      </c>
      <c r="L21" s="61">
        <f t="shared" si="1"/>
        <v>-25.76347963000012</v>
      </c>
      <c r="M21" s="27">
        <f t="shared" si="2"/>
        <v>-4.0148652653341665E-2</v>
      </c>
      <c r="N21" s="11"/>
      <c r="O21" s="11"/>
      <c r="P21" s="48"/>
    </row>
    <row r="22" spans="2:16" x14ac:dyDescent="0.25">
      <c r="B22" s="33"/>
      <c r="C22" s="11"/>
      <c r="D22" s="11"/>
      <c r="E22" s="44" t="s">
        <v>47</v>
      </c>
      <c r="F22" s="40"/>
      <c r="G22" s="40"/>
      <c r="H22" s="41"/>
      <c r="I22" s="42"/>
      <c r="J22" s="41"/>
      <c r="K22" s="42"/>
      <c r="L22" s="43"/>
      <c r="M22" s="42"/>
      <c r="N22" s="11"/>
      <c r="O22" s="11"/>
      <c r="P22" s="48"/>
    </row>
    <row r="23" spans="2:16" x14ac:dyDescent="0.25">
      <c r="B23" s="33"/>
      <c r="C23" s="11"/>
      <c r="D23" s="11"/>
      <c r="E23" s="120" t="s">
        <v>43</v>
      </c>
      <c r="F23" s="120"/>
      <c r="G23" s="120"/>
      <c r="H23" s="120"/>
      <c r="I23" s="120"/>
      <c r="J23" s="120"/>
      <c r="K23" s="120"/>
      <c r="L23" s="120"/>
      <c r="M23" s="120"/>
      <c r="N23" s="11"/>
      <c r="O23" s="11"/>
      <c r="P23" s="48"/>
    </row>
    <row r="24" spans="2:16" x14ac:dyDescent="0.25">
      <c r="B24" s="22"/>
      <c r="C24" s="23"/>
      <c r="D24" s="23"/>
      <c r="E24" s="23"/>
      <c r="F24" s="34"/>
      <c r="G24" s="34"/>
      <c r="H24" s="34"/>
      <c r="I24" s="34"/>
      <c r="J24" s="34"/>
      <c r="K24" s="34"/>
      <c r="L24" s="23"/>
      <c r="M24" s="23"/>
      <c r="N24" s="23"/>
      <c r="O24" s="23"/>
      <c r="P24" s="49"/>
    </row>
    <row r="25" spans="2:16" x14ac:dyDescent="0.25">
      <c r="F25" s="8"/>
      <c r="G25" s="8"/>
      <c r="H25" s="8"/>
      <c r="I25" s="8"/>
      <c r="J25" s="8"/>
      <c r="K25" s="8"/>
    </row>
    <row r="27" spans="2:16" x14ac:dyDescent="0.25">
      <c r="B27" s="31" t="s">
        <v>48</v>
      </c>
      <c r="C27" s="12"/>
      <c r="D27" s="12"/>
      <c r="E27" s="12"/>
      <c r="F27" s="12"/>
      <c r="G27" s="13"/>
      <c r="H27" s="13"/>
      <c r="I27" s="13"/>
      <c r="J27" s="13"/>
      <c r="K27" s="13"/>
      <c r="L27" s="13"/>
      <c r="M27" s="13"/>
      <c r="N27" s="13"/>
      <c r="O27" s="13"/>
      <c r="P27" s="47"/>
    </row>
    <row r="28" spans="2:16" x14ac:dyDescent="0.25">
      <c r="B28" s="32"/>
      <c r="C28" s="118" t="str">
        <f>+CONCATENATE("Durante el periodo de referencia del 2016 los impuestos a la producción y consumo representaron  ",FIXED(I44*100,1),"% del total recaudado, casi en su totalidad por el Impuesto General a las Ventas (IGV). Mientras que el Impuesto a la Renta de Tercera Categoría Alcanzó una participación de ",FIXED(I37*100,1),"% y el Impuesto de Quinta Categoría de ",FIXED(I39*100,1),"%, entre las principales.")</f>
        <v>Durante el periodo de referencia del 2016 los impuestos a la producción y consumo representaron  41.2% del total recaudado, casi en su totalidad por el Impuesto General a las Ventas (IGV). Mientras que el Impuesto a la Renta de Tercera Categoría Alcanzó una participación de 20.8% y el Impuesto de Quinta Categoría de 8.9%, entre las principales.</v>
      </c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48"/>
    </row>
    <row r="29" spans="2:16" x14ac:dyDescent="0.25">
      <c r="B29" s="33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48"/>
    </row>
    <row r="30" spans="2:16" x14ac:dyDescent="0.25">
      <c r="B30" s="33"/>
      <c r="C30" s="11"/>
      <c r="D30" s="11"/>
      <c r="E30" s="129" t="s">
        <v>45</v>
      </c>
      <c r="F30" s="129"/>
      <c r="G30" s="129"/>
      <c r="H30" s="129"/>
      <c r="I30" s="129"/>
      <c r="J30" s="129"/>
      <c r="K30" s="129"/>
      <c r="L30" s="129"/>
      <c r="M30" s="129"/>
      <c r="N30" s="11"/>
      <c r="O30" s="11"/>
      <c r="P30" s="48"/>
    </row>
    <row r="31" spans="2:16" x14ac:dyDescent="0.25">
      <c r="B31" s="33"/>
      <c r="C31" s="11"/>
      <c r="D31" s="11"/>
      <c r="E31" s="130"/>
      <c r="F31" s="130"/>
      <c r="G31" s="130"/>
      <c r="H31" s="130"/>
      <c r="I31" s="130"/>
      <c r="J31" s="130"/>
      <c r="K31" s="130"/>
      <c r="L31" s="130"/>
      <c r="M31" s="130"/>
      <c r="N31" s="11"/>
      <c r="O31" s="11"/>
      <c r="P31" s="48"/>
    </row>
    <row r="32" spans="2:16" x14ac:dyDescent="0.25">
      <c r="B32" s="33"/>
      <c r="C32" s="11"/>
      <c r="D32" s="11"/>
      <c r="E32" s="131" t="s">
        <v>21</v>
      </c>
      <c r="F32" s="132"/>
      <c r="G32" s="133"/>
      <c r="H32" s="137" t="s">
        <v>37</v>
      </c>
      <c r="I32" s="137"/>
      <c r="J32" s="137" t="s">
        <v>38</v>
      </c>
      <c r="K32" s="137"/>
      <c r="L32" s="138" t="s">
        <v>42</v>
      </c>
      <c r="M32" s="138"/>
      <c r="N32" s="11"/>
      <c r="O32" s="11"/>
      <c r="P32" s="48"/>
    </row>
    <row r="33" spans="2:16" x14ac:dyDescent="0.25">
      <c r="B33" s="33"/>
      <c r="C33" s="11"/>
      <c r="D33" s="11"/>
      <c r="E33" s="134"/>
      <c r="F33" s="135"/>
      <c r="G33" s="136"/>
      <c r="H33" s="50" t="s">
        <v>20</v>
      </c>
      <c r="I33" s="50" t="s">
        <v>40</v>
      </c>
      <c r="J33" s="50" t="s">
        <v>20</v>
      </c>
      <c r="K33" s="50" t="s">
        <v>40</v>
      </c>
      <c r="L33" s="50" t="s">
        <v>20</v>
      </c>
      <c r="M33" s="50" t="s">
        <v>41</v>
      </c>
      <c r="N33" s="11"/>
      <c r="O33" s="11"/>
      <c r="P33" s="48"/>
    </row>
    <row r="34" spans="2:16" x14ac:dyDescent="0.25">
      <c r="B34" s="33"/>
      <c r="C34" s="51"/>
      <c r="D34" s="52"/>
      <c r="E34" s="124" t="s">
        <v>0</v>
      </c>
      <c r="F34" s="124"/>
      <c r="G34" s="124"/>
      <c r="H34" s="59">
        <v>279.94642467999995</v>
      </c>
      <c r="I34" s="57">
        <f>+H34/H$50</f>
        <v>0.45450367915886436</v>
      </c>
      <c r="J34" s="59">
        <v>318.59248233</v>
      </c>
      <c r="K34" s="57">
        <f>+J34/J$50</f>
        <v>0.49648025401578849</v>
      </c>
      <c r="L34" s="58">
        <f>+H34-J34</f>
        <v>-38.646057650000046</v>
      </c>
      <c r="M34" s="57">
        <f>+H34/J34-1</f>
        <v>-0.1213024782234825</v>
      </c>
      <c r="N34" s="11"/>
      <c r="O34" s="11"/>
      <c r="P34" s="48"/>
    </row>
    <row r="35" spans="2:16" x14ac:dyDescent="0.25">
      <c r="B35" s="33"/>
      <c r="C35" s="53"/>
      <c r="D35" s="54"/>
      <c r="E35" s="121" t="s">
        <v>5</v>
      </c>
      <c r="F35" s="121"/>
      <c r="G35" s="121"/>
      <c r="H35" s="55">
        <v>6.9794005600000002</v>
      </c>
      <c r="I35" s="45">
        <f t="shared" ref="I35:K50" si="3">+H35/H$50</f>
        <v>1.1331322543123964E-2</v>
      </c>
      <c r="J35" s="55">
        <v>6.0505648900000004</v>
      </c>
      <c r="K35" s="45">
        <f t="shared" si="3"/>
        <v>9.4289293066704104E-3</v>
      </c>
      <c r="L35" s="36">
        <f t="shared" ref="L35:L50" si="4">+H35-J35</f>
        <v>0.92883566999999978</v>
      </c>
      <c r="M35" s="45">
        <f t="shared" ref="M35:M50" si="5">+H35/J35-1</f>
        <v>0.1535122235504196</v>
      </c>
      <c r="N35" s="11"/>
      <c r="O35" s="11"/>
      <c r="P35" s="48"/>
    </row>
    <row r="36" spans="2:16" x14ac:dyDescent="0.25">
      <c r="B36" s="33"/>
      <c r="C36" s="53"/>
      <c r="D36" s="54"/>
      <c r="E36" s="121" t="s">
        <v>6</v>
      </c>
      <c r="F36" s="121"/>
      <c r="G36" s="121"/>
      <c r="H36" s="55">
        <v>12.55702215</v>
      </c>
      <c r="I36" s="45">
        <f t="shared" si="3"/>
        <v>2.038680355706679E-2</v>
      </c>
      <c r="J36" s="55">
        <v>13.15942484</v>
      </c>
      <c r="K36" s="45">
        <f t="shared" si="3"/>
        <v>2.050705823151705E-2</v>
      </c>
      <c r="L36" s="36">
        <f t="shared" si="4"/>
        <v>-0.60240268999999991</v>
      </c>
      <c r="M36" s="45">
        <f t="shared" si="5"/>
        <v>-4.5777281098859923E-2</v>
      </c>
      <c r="N36" s="11"/>
      <c r="O36" s="11"/>
      <c r="P36" s="48"/>
    </row>
    <row r="37" spans="2:16" x14ac:dyDescent="0.25">
      <c r="B37" s="33"/>
      <c r="C37" s="53"/>
      <c r="D37" s="54"/>
      <c r="E37" s="121" t="s">
        <v>1</v>
      </c>
      <c r="F37" s="121"/>
      <c r="G37" s="121"/>
      <c r="H37" s="55">
        <v>128.12742509999998</v>
      </c>
      <c r="I37" s="45">
        <f t="shared" si="3"/>
        <v>0.20801975297833558</v>
      </c>
      <c r="J37" s="55">
        <v>115.65966005999996</v>
      </c>
      <c r="K37" s="45">
        <f t="shared" si="3"/>
        <v>0.18023883359083695</v>
      </c>
      <c r="L37" s="36">
        <f t="shared" si="4"/>
        <v>12.467765040000018</v>
      </c>
      <c r="M37" s="45">
        <f t="shared" si="5"/>
        <v>0.10779700574541029</v>
      </c>
      <c r="N37" s="11"/>
      <c r="O37" s="11"/>
      <c r="P37" s="48"/>
    </row>
    <row r="38" spans="2:16" x14ac:dyDescent="0.25">
      <c r="B38" s="33"/>
      <c r="C38" s="53"/>
      <c r="D38" s="54"/>
      <c r="E38" s="121" t="s">
        <v>4</v>
      </c>
      <c r="F38" s="121"/>
      <c r="G38" s="121"/>
      <c r="H38" s="55">
        <v>7.2106152300000019</v>
      </c>
      <c r="I38" s="45">
        <f t="shared" si="3"/>
        <v>1.1706708363145159E-2</v>
      </c>
      <c r="J38" s="55">
        <v>6.3125859400000017</v>
      </c>
      <c r="K38" s="45">
        <f t="shared" si="3"/>
        <v>9.8372511745001036E-3</v>
      </c>
      <c r="L38" s="36">
        <f t="shared" si="4"/>
        <v>0.8980292900000002</v>
      </c>
      <c r="M38" s="45">
        <f t="shared" si="5"/>
        <v>0.14226012897655704</v>
      </c>
      <c r="N38" s="11"/>
      <c r="O38" s="11"/>
      <c r="P38" s="48"/>
    </row>
    <row r="39" spans="2:16" x14ac:dyDescent="0.25">
      <c r="B39" s="33"/>
      <c r="C39" s="53"/>
      <c r="D39" s="54"/>
      <c r="E39" s="121" t="s">
        <v>2</v>
      </c>
      <c r="F39" s="121"/>
      <c r="G39" s="121"/>
      <c r="H39" s="55">
        <v>54.937736449999996</v>
      </c>
      <c r="I39" s="45">
        <f t="shared" si="3"/>
        <v>8.9193506828054589E-2</v>
      </c>
      <c r="J39" s="55">
        <v>50.77656532999999</v>
      </c>
      <c r="K39" s="45">
        <f t="shared" si="3"/>
        <v>7.9127925017940193E-2</v>
      </c>
      <c r="L39" s="36">
        <f t="shared" si="4"/>
        <v>4.1611711200000059</v>
      </c>
      <c r="M39" s="45">
        <f t="shared" si="5"/>
        <v>8.1950622161154563E-2</v>
      </c>
      <c r="N39" s="11"/>
      <c r="O39" s="11"/>
      <c r="P39" s="48"/>
    </row>
    <row r="40" spans="2:16" x14ac:dyDescent="0.25">
      <c r="B40" s="33"/>
      <c r="C40" s="53"/>
      <c r="D40" s="54"/>
      <c r="E40" s="121" t="s">
        <v>7</v>
      </c>
      <c r="F40" s="121"/>
      <c r="G40" s="121"/>
      <c r="H40" s="55">
        <v>7.9117692600000007</v>
      </c>
      <c r="I40" s="45">
        <f t="shared" si="3"/>
        <v>1.2845058626615523E-2</v>
      </c>
      <c r="J40" s="55">
        <v>6.1002403799999998</v>
      </c>
      <c r="K40" s="45">
        <f t="shared" si="3"/>
        <v>9.5063413652136265E-3</v>
      </c>
      <c r="L40" s="36">
        <f t="shared" si="4"/>
        <v>1.8115288800000009</v>
      </c>
      <c r="M40" s="45">
        <f t="shared" si="5"/>
        <v>0.29696024536003618</v>
      </c>
      <c r="N40" s="11"/>
      <c r="O40" s="11"/>
      <c r="P40" s="48"/>
    </row>
    <row r="41" spans="2:16" x14ac:dyDescent="0.25">
      <c r="B41" s="33"/>
      <c r="C41" s="53"/>
      <c r="D41" s="54"/>
      <c r="E41" s="121" t="s">
        <v>3</v>
      </c>
      <c r="F41" s="121"/>
      <c r="G41" s="121"/>
      <c r="H41" s="55">
        <v>38.005092279999992</v>
      </c>
      <c r="I41" s="45">
        <f t="shared" si="3"/>
        <v>6.1702714323917586E-2</v>
      </c>
      <c r="J41" s="55">
        <v>103.13158163000001</v>
      </c>
      <c r="K41" s="45">
        <f t="shared" si="3"/>
        <v>0.16071563732529093</v>
      </c>
      <c r="L41" s="36">
        <f t="shared" si="4"/>
        <v>-65.126489350000014</v>
      </c>
      <c r="M41" s="45">
        <f t="shared" si="5"/>
        <v>-0.6314892908716464</v>
      </c>
      <c r="N41" s="11"/>
      <c r="O41" s="11"/>
      <c r="P41" s="48"/>
    </row>
    <row r="42" spans="2:16" x14ac:dyDescent="0.25">
      <c r="B42" s="33"/>
      <c r="C42" s="53"/>
      <c r="D42" s="54"/>
      <c r="E42" s="121" t="s">
        <v>50</v>
      </c>
      <c r="F42" s="121"/>
      <c r="G42" s="121"/>
      <c r="H42" s="55">
        <v>6.1341777000000013</v>
      </c>
      <c r="I42" s="45">
        <f t="shared" si="3"/>
        <v>9.9590710488664542E-3</v>
      </c>
      <c r="J42" s="55">
        <v>5.4578401900000006</v>
      </c>
      <c r="K42" s="45">
        <f t="shared" si="3"/>
        <v>8.5052536836134323E-3</v>
      </c>
      <c r="L42" s="36">
        <f t="shared" si="4"/>
        <v>0.67633751000000064</v>
      </c>
      <c r="M42" s="45">
        <f t="shared" si="5"/>
        <v>0.12392035795390344</v>
      </c>
      <c r="N42" s="11"/>
      <c r="O42" s="11"/>
      <c r="P42" s="48"/>
    </row>
    <row r="43" spans="2:16" x14ac:dyDescent="0.25">
      <c r="B43" s="33"/>
      <c r="C43" s="53"/>
      <c r="D43" s="54"/>
      <c r="E43" s="121" t="s">
        <v>8</v>
      </c>
      <c r="F43" s="121"/>
      <c r="G43" s="121"/>
      <c r="H43" s="55">
        <v>18.083185950000001</v>
      </c>
      <c r="I43" s="45">
        <f t="shared" si="3"/>
        <v>2.9358740889738753E-2</v>
      </c>
      <c r="J43" s="55">
        <v>11.94401907</v>
      </c>
      <c r="K43" s="45">
        <f t="shared" si="3"/>
        <v>1.8613024320205784E-2</v>
      </c>
      <c r="L43" s="36">
        <f t="shared" si="4"/>
        <v>6.1391668800000012</v>
      </c>
      <c r="M43" s="45">
        <f t="shared" si="5"/>
        <v>0.51399506682133933</v>
      </c>
      <c r="N43" s="11"/>
      <c r="O43" s="11"/>
      <c r="P43" s="48"/>
    </row>
    <row r="44" spans="2:16" x14ac:dyDescent="0.25">
      <c r="B44" s="33"/>
      <c r="C44" s="51"/>
      <c r="D44" s="52"/>
      <c r="E44" s="124" t="s">
        <v>9</v>
      </c>
      <c r="F44" s="124"/>
      <c r="G44" s="124"/>
      <c r="H44" s="59">
        <v>253.53675483000001</v>
      </c>
      <c r="I44" s="57">
        <f t="shared" si="3"/>
        <v>0.41162657463460911</v>
      </c>
      <c r="J44" s="59">
        <v>240.60932440000005</v>
      </c>
      <c r="K44" s="57">
        <f t="shared" si="3"/>
        <v>0.3749547937322143</v>
      </c>
      <c r="L44" s="58">
        <f t="shared" si="4"/>
        <v>12.927430429999959</v>
      </c>
      <c r="M44" s="57">
        <f t="shared" si="5"/>
        <v>5.3727886324591578E-2</v>
      </c>
      <c r="N44" s="11"/>
      <c r="O44" s="11"/>
      <c r="P44" s="48"/>
    </row>
    <row r="45" spans="2:16" x14ac:dyDescent="0.25">
      <c r="B45" s="33"/>
      <c r="C45" s="53"/>
      <c r="D45" s="54"/>
      <c r="E45" s="121" t="s">
        <v>17</v>
      </c>
      <c r="F45" s="121"/>
      <c r="G45" s="121"/>
      <c r="H45" s="55">
        <v>246.51115589</v>
      </c>
      <c r="I45" s="45">
        <f t="shared" si="3"/>
        <v>0.40022024726259625</v>
      </c>
      <c r="J45" s="55">
        <v>233.45900329000006</v>
      </c>
      <c r="K45" s="45">
        <f t="shared" si="3"/>
        <v>0.36381205359275887</v>
      </c>
      <c r="L45" s="36">
        <f t="shared" si="4"/>
        <v>13.052152599999943</v>
      </c>
      <c r="M45" s="45">
        <f t="shared" si="5"/>
        <v>5.590768578664207E-2</v>
      </c>
      <c r="N45" s="11"/>
      <c r="O45" s="11"/>
      <c r="P45" s="48"/>
    </row>
    <row r="46" spans="2:16" x14ac:dyDescent="0.25">
      <c r="B46" s="33"/>
      <c r="C46" s="53"/>
      <c r="D46" s="54"/>
      <c r="E46" s="121" t="s">
        <v>18</v>
      </c>
      <c r="F46" s="121"/>
      <c r="G46" s="121"/>
      <c r="H46" s="55">
        <v>7.0255989400000001</v>
      </c>
      <c r="I46" s="45">
        <f t="shared" si="3"/>
        <v>1.1406327372012852E-2</v>
      </c>
      <c r="J46" s="55">
        <v>7.1503211100000001</v>
      </c>
      <c r="K46" s="45">
        <f t="shared" si="3"/>
        <v>1.114274013945549E-2</v>
      </c>
      <c r="L46" s="36">
        <f t="shared" si="4"/>
        <v>-0.12472217000000008</v>
      </c>
      <c r="M46" s="45">
        <f t="shared" si="5"/>
        <v>-1.7442876771725846E-2</v>
      </c>
      <c r="N46" s="11"/>
      <c r="O46" s="11"/>
      <c r="P46" s="48"/>
    </row>
    <row r="47" spans="2:16" x14ac:dyDescent="0.25">
      <c r="B47" s="33"/>
      <c r="C47" s="53"/>
      <c r="D47" s="54"/>
      <c r="E47" s="121" t="s">
        <v>51</v>
      </c>
      <c r="F47" s="121"/>
      <c r="G47" s="121"/>
      <c r="H47" s="55">
        <v>0</v>
      </c>
      <c r="I47" s="45">
        <f t="shared" si="3"/>
        <v>0</v>
      </c>
      <c r="J47" s="55">
        <v>0</v>
      </c>
      <c r="K47" s="45">
        <f t="shared" si="3"/>
        <v>0</v>
      </c>
      <c r="L47" s="36">
        <f t="shared" si="4"/>
        <v>0</v>
      </c>
      <c r="M47" s="45" t="e">
        <f t="shared" si="5"/>
        <v>#DIV/0!</v>
      </c>
      <c r="N47" s="11"/>
      <c r="O47" s="11"/>
      <c r="P47" s="48"/>
    </row>
    <row r="48" spans="2:16" x14ac:dyDescent="0.25">
      <c r="B48" s="33"/>
      <c r="C48" s="53"/>
      <c r="D48" s="54"/>
      <c r="E48" s="121" t="s">
        <v>52</v>
      </c>
      <c r="F48" s="121"/>
      <c r="G48" s="121"/>
      <c r="H48" s="55">
        <v>0</v>
      </c>
      <c r="I48" s="45">
        <f t="shared" si="3"/>
        <v>0</v>
      </c>
      <c r="J48" s="55">
        <v>0</v>
      </c>
      <c r="K48" s="45">
        <f t="shared" si="3"/>
        <v>0</v>
      </c>
      <c r="L48" s="36">
        <f t="shared" si="4"/>
        <v>0</v>
      </c>
      <c r="M48" s="45" t="e">
        <f t="shared" si="5"/>
        <v>#DIV/0!</v>
      </c>
      <c r="N48" s="11"/>
      <c r="O48" s="11"/>
      <c r="P48" s="48"/>
    </row>
    <row r="49" spans="2:16" x14ac:dyDescent="0.25">
      <c r="B49" s="33"/>
      <c r="C49" s="51"/>
      <c r="D49" s="52"/>
      <c r="E49" s="122" t="s">
        <v>12</v>
      </c>
      <c r="F49" s="122"/>
      <c r="G49" s="122"/>
      <c r="H49" s="56">
        <v>82.455563159999997</v>
      </c>
      <c r="I49" s="57">
        <f t="shared" si="3"/>
        <v>0.13386974620652661</v>
      </c>
      <c r="J49" s="56">
        <v>82.500415570000015</v>
      </c>
      <c r="K49" s="57">
        <f t="shared" si="3"/>
        <v>0.12856495225199724</v>
      </c>
      <c r="L49" s="58">
        <f t="shared" si="4"/>
        <v>-4.4852410000018494E-2</v>
      </c>
      <c r="M49" s="57">
        <f t="shared" si="5"/>
        <v>-5.4366283721274389E-4</v>
      </c>
      <c r="N49" s="11"/>
      <c r="O49" s="11"/>
      <c r="P49" s="48"/>
    </row>
    <row r="50" spans="2:16" x14ac:dyDescent="0.25">
      <c r="B50" s="33"/>
      <c r="C50" s="51"/>
      <c r="D50" s="52"/>
      <c r="E50" s="123" t="s">
        <v>49</v>
      </c>
      <c r="F50" s="123"/>
      <c r="G50" s="123"/>
      <c r="H50" s="62">
        <f>+H34+H44+H49</f>
        <v>615.9387426699999</v>
      </c>
      <c r="I50" s="63">
        <f t="shared" si="3"/>
        <v>1</v>
      </c>
      <c r="J50" s="62">
        <f>+J34+J44+J49</f>
        <v>641.70222230000002</v>
      </c>
      <c r="K50" s="63">
        <f t="shared" si="3"/>
        <v>1</v>
      </c>
      <c r="L50" s="64">
        <f t="shared" si="4"/>
        <v>-25.76347963000012</v>
      </c>
      <c r="M50" s="63">
        <f t="shared" si="5"/>
        <v>-4.0148652653341665E-2</v>
      </c>
      <c r="N50" s="11"/>
      <c r="O50" s="11"/>
      <c r="P50" s="48"/>
    </row>
    <row r="51" spans="2:16" x14ac:dyDescent="0.25">
      <c r="B51" s="33"/>
      <c r="C51" s="53"/>
      <c r="D51" s="54"/>
      <c r="E51" s="120" t="s">
        <v>43</v>
      </c>
      <c r="F51" s="120"/>
      <c r="G51" s="120"/>
      <c r="H51" s="120"/>
      <c r="I51" s="120"/>
      <c r="J51" s="120"/>
      <c r="K51" s="120"/>
      <c r="L51" s="120"/>
      <c r="M51" s="120"/>
      <c r="N51" s="11"/>
      <c r="O51" s="11"/>
      <c r="P51" s="48"/>
    </row>
    <row r="52" spans="2:16" x14ac:dyDescent="0.25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49"/>
    </row>
    <row r="55" spans="2:16" x14ac:dyDescent="0.25">
      <c r="B55" s="31" t="s">
        <v>61</v>
      </c>
      <c r="C55" s="12"/>
      <c r="D55" s="12"/>
      <c r="E55" s="12"/>
      <c r="F55" s="12"/>
      <c r="G55" s="13"/>
      <c r="H55" s="13"/>
      <c r="I55" s="13"/>
      <c r="J55" s="13"/>
      <c r="K55" s="13"/>
      <c r="L55" s="13"/>
      <c r="M55" s="13"/>
      <c r="N55" s="13"/>
      <c r="O55" s="13"/>
      <c r="P55" s="47"/>
    </row>
    <row r="56" spans="2:16" x14ac:dyDescent="0.25">
      <c r="B56" s="32"/>
      <c r="C56" s="118" t="str">
        <f>+CONCATENATE("En esta región se habría recaudado en el 2016 unos  S/ ",FIXED(H73,1)," millones, con lo que registraría una reducción de ",FIXED(O73*100,1),"% respecto al año anterior. El Impuesto a la Renta recaudado sería de S/ ",FIXED(D73,1)," millones un ",FIXED(K73*100,1),"% menos en comparación del año 2015. Mientras que el IGV habría alcanzado los S/ ",FIXED(E73,1)," millones un ",FIXED(L73*100,1),"% superior al año anterior.")</f>
        <v>En esta región se habría recaudado en el 2016 unos  S/ 669.6 millones, con lo que registraría una reducción de -4.2% respecto al año anterior. El Impuesto a la Renta recaudado sería de S/ 304.3 millones un -10.4% menos en comparación del año 2015. Mientras que el IGV habría alcanzado los S/ 268.0 millones un 6.0% superior al año anterior.</v>
      </c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48"/>
    </row>
    <row r="57" spans="2:16" x14ac:dyDescent="0.25">
      <c r="B57" s="33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48"/>
    </row>
    <row r="58" spans="2:16" x14ac:dyDescent="0.25">
      <c r="B58" s="33"/>
      <c r="C58" s="119" t="s">
        <v>58</v>
      </c>
      <c r="D58" s="119"/>
      <c r="E58" s="119"/>
      <c r="F58" s="119"/>
      <c r="G58" s="119"/>
      <c r="H58" s="119"/>
      <c r="I58" s="69"/>
      <c r="J58" s="119" t="s">
        <v>60</v>
      </c>
      <c r="K58" s="119"/>
      <c r="L58" s="119"/>
      <c r="M58" s="119"/>
      <c r="N58" s="119"/>
      <c r="O58" s="119"/>
      <c r="P58" s="48"/>
    </row>
    <row r="59" spans="2:16" x14ac:dyDescent="0.25">
      <c r="B59" s="33"/>
      <c r="C59" s="119" t="s">
        <v>39</v>
      </c>
      <c r="D59" s="119"/>
      <c r="E59" s="119"/>
      <c r="F59" s="119"/>
      <c r="G59" s="119"/>
      <c r="H59" s="119"/>
      <c r="I59" s="69"/>
      <c r="J59" s="119" t="s">
        <v>59</v>
      </c>
      <c r="K59" s="119"/>
      <c r="L59" s="119"/>
      <c r="M59" s="119"/>
      <c r="N59" s="119"/>
      <c r="O59" s="119"/>
      <c r="P59" s="48"/>
    </row>
    <row r="60" spans="2:16" x14ac:dyDescent="0.25">
      <c r="B60" s="33"/>
      <c r="C60" s="71" t="s">
        <v>53</v>
      </c>
      <c r="D60" s="71" t="s">
        <v>13</v>
      </c>
      <c r="E60" s="71" t="s">
        <v>14</v>
      </c>
      <c r="F60" s="71" t="s">
        <v>15</v>
      </c>
      <c r="G60" s="71" t="s">
        <v>19</v>
      </c>
      <c r="H60" s="71" t="s">
        <v>54</v>
      </c>
      <c r="I60" s="69"/>
      <c r="J60" s="71" t="s">
        <v>53</v>
      </c>
      <c r="K60" s="71" t="s">
        <v>13</v>
      </c>
      <c r="L60" s="71" t="s">
        <v>14</v>
      </c>
      <c r="M60" s="71" t="s">
        <v>15</v>
      </c>
      <c r="N60" s="71" t="s">
        <v>19</v>
      </c>
      <c r="O60" s="71" t="s">
        <v>54</v>
      </c>
      <c r="P60" s="48"/>
    </row>
    <row r="61" spans="2:16" x14ac:dyDescent="0.25">
      <c r="B61" s="33"/>
      <c r="C61" s="72">
        <v>2004</v>
      </c>
      <c r="D61" s="36">
        <v>80.050458049999989</v>
      </c>
      <c r="E61" s="36">
        <v>130.96461936</v>
      </c>
      <c r="F61" s="36">
        <v>4.1727511499999999</v>
      </c>
      <c r="G61" s="36">
        <v>20.441275240000007</v>
      </c>
      <c r="H61" s="36">
        <v>235.63339430999994</v>
      </c>
      <c r="I61" s="69"/>
      <c r="J61" s="72">
        <v>2004</v>
      </c>
      <c r="K61" s="36"/>
      <c r="L61" s="36"/>
      <c r="M61" s="36"/>
      <c r="N61" s="36"/>
      <c r="O61" s="36"/>
      <c r="P61" s="48"/>
    </row>
    <row r="62" spans="2:16" x14ac:dyDescent="0.25">
      <c r="B62" s="33"/>
      <c r="C62" s="72">
        <v>2005</v>
      </c>
      <c r="D62" s="36">
        <v>85.167255479999994</v>
      </c>
      <c r="E62" s="36">
        <v>73.200101180000004</v>
      </c>
      <c r="F62" s="36">
        <v>3.94002644</v>
      </c>
      <c r="G62" s="36">
        <v>24.995479950000004</v>
      </c>
      <c r="H62" s="36">
        <v>187.33839042000002</v>
      </c>
      <c r="I62" s="69"/>
      <c r="J62" s="72">
        <v>2005</v>
      </c>
      <c r="K62" s="45">
        <f>+D62/D61-1</f>
        <v>6.3919652112471637E-2</v>
      </c>
      <c r="L62" s="45">
        <f t="shared" ref="L62:O73" si="6">+E62/E61-1</f>
        <v>-0.44106964508647117</v>
      </c>
      <c r="M62" s="45">
        <f t="shared" si="6"/>
        <v>-5.5772487175517194E-2</v>
      </c>
      <c r="N62" s="45">
        <f t="shared" si="6"/>
        <v>0.22279454958310096</v>
      </c>
      <c r="O62" s="45">
        <f t="shared" si="6"/>
        <v>-0.20495823196631835</v>
      </c>
      <c r="P62" s="48"/>
    </row>
    <row r="63" spans="2:16" x14ac:dyDescent="0.25">
      <c r="B63" s="33"/>
      <c r="C63" s="72">
        <v>2006</v>
      </c>
      <c r="D63" s="36">
        <v>72.612659779999987</v>
      </c>
      <c r="E63" s="36">
        <v>78.853328189999999</v>
      </c>
      <c r="F63" s="36">
        <v>4.2988901500000001</v>
      </c>
      <c r="G63" s="36">
        <v>23.675492819999999</v>
      </c>
      <c r="H63" s="36">
        <v>179.47755089999998</v>
      </c>
      <c r="I63" s="69"/>
      <c r="J63" s="72">
        <v>2006</v>
      </c>
      <c r="K63" s="45">
        <f t="shared" ref="K63:K73" si="7">+D63/D62-1</f>
        <v>-0.14741106343327248</v>
      </c>
      <c r="L63" s="45">
        <f t="shared" si="6"/>
        <v>7.7229770435680578E-2</v>
      </c>
      <c r="M63" s="45">
        <f t="shared" si="6"/>
        <v>9.1081548681180902E-2</v>
      </c>
      <c r="N63" s="45">
        <f t="shared" si="6"/>
        <v>-5.2809033178817022E-2</v>
      </c>
      <c r="O63" s="45">
        <f t="shared" si="6"/>
        <v>-4.1960644064340302E-2</v>
      </c>
      <c r="P63" s="48"/>
    </row>
    <row r="64" spans="2:16" x14ac:dyDescent="0.25">
      <c r="B64" s="33"/>
      <c r="C64" s="72">
        <v>2007</v>
      </c>
      <c r="D64" s="36">
        <v>91.352222049999995</v>
      </c>
      <c r="E64" s="36">
        <v>108.75921301000001</v>
      </c>
      <c r="F64" s="36">
        <v>4.4888243899999996</v>
      </c>
      <c r="G64" s="36">
        <v>24.411393180000008</v>
      </c>
      <c r="H64" s="36">
        <v>229.0116526299999</v>
      </c>
      <c r="I64" s="69"/>
      <c r="J64" s="72">
        <v>2007</v>
      </c>
      <c r="K64" s="45">
        <f t="shared" si="7"/>
        <v>0.25807568992482399</v>
      </c>
      <c r="L64" s="45">
        <f t="shared" si="6"/>
        <v>0.37925963946557428</v>
      </c>
      <c r="M64" s="45">
        <f t="shared" si="6"/>
        <v>4.4182157108620057E-2</v>
      </c>
      <c r="N64" s="45">
        <f t="shared" si="6"/>
        <v>3.1082789515509246E-2</v>
      </c>
      <c r="O64" s="45">
        <f t="shared" si="6"/>
        <v>0.2759905151458133</v>
      </c>
      <c r="P64" s="48"/>
    </row>
    <row r="65" spans="2:16" x14ac:dyDescent="0.25">
      <c r="B65" s="33"/>
      <c r="C65" s="72">
        <v>2008</v>
      </c>
      <c r="D65" s="36">
        <v>145.64147763</v>
      </c>
      <c r="E65" s="36">
        <v>146.28450913</v>
      </c>
      <c r="F65" s="36">
        <v>5.1551598700000003</v>
      </c>
      <c r="G65" s="36">
        <v>28.375850660000001</v>
      </c>
      <c r="H65" s="36">
        <v>325.45699728999995</v>
      </c>
      <c r="I65" s="69"/>
      <c r="J65" s="72">
        <v>2008</v>
      </c>
      <c r="K65" s="45">
        <f t="shared" si="7"/>
        <v>0.59428500327321809</v>
      </c>
      <c r="L65" s="45">
        <f t="shared" si="6"/>
        <v>0.34503096410370016</v>
      </c>
      <c r="M65" s="45">
        <f t="shared" si="6"/>
        <v>0.14844320519297494</v>
      </c>
      <c r="N65" s="45">
        <f t="shared" si="6"/>
        <v>0.1624019346527108</v>
      </c>
      <c r="O65" s="45">
        <f t="shared" si="6"/>
        <v>0.42113728079950974</v>
      </c>
      <c r="P65" s="48"/>
    </row>
    <row r="66" spans="2:16" x14ac:dyDescent="0.25">
      <c r="B66" s="33"/>
      <c r="C66" s="72">
        <v>2009</v>
      </c>
      <c r="D66" s="36">
        <v>182.30601594999996</v>
      </c>
      <c r="E66" s="36">
        <v>198.08968216</v>
      </c>
      <c r="F66" s="36">
        <v>4.8808861800000001</v>
      </c>
      <c r="G66" s="36">
        <v>37.639951310000008</v>
      </c>
      <c r="H66" s="36">
        <v>422.91653559999992</v>
      </c>
      <c r="I66" s="69"/>
      <c r="J66" s="72">
        <v>2009</v>
      </c>
      <c r="K66" s="45">
        <f t="shared" si="7"/>
        <v>0.25174516845500339</v>
      </c>
      <c r="L66" s="45">
        <f t="shared" si="6"/>
        <v>0.35413984254451591</v>
      </c>
      <c r="M66" s="45">
        <f t="shared" si="6"/>
        <v>-5.3203721497777745E-2</v>
      </c>
      <c r="N66" s="45">
        <f t="shared" si="6"/>
        <v>0.32647834107257756</v>
      </c>
      <c r="O66" s="45">
        <f t="shared" si="6"/>
        <v>0.29945442599643424</v>
      </c>
      <c r="P66" s="48"/>
    </row>
    <row r="67" spans="2:16" x14ac:dyDescent="0.25">
      <c r="B67" s="33"/>
      <c r="C67" s="72">
        <v>2010</v>
      </c>
      <c r="D67" s="36">
        <v>136.73609502000002</v>
      </c>
      <c r="E67" s="36">
        <v>149.80098832000002</v>
      </c>
      <c r="F67" s="36">
        <v>5.6712819500000009</v>
      </c>
      <c r="G67" s="36">
        <v>42.201556549999992</v>
      </c>
      <c r="H67" s="36">
        <v>334.40992183999992</v>
      </c>
      <c r="I67" s="69"/>
      <c r="J67" s="72">
        <v>2010</v>
      </c>
      <c r="K67" s="45">
        <f t="shared" si="7"/>
        <v>-0.24996389006985997</v>
      </c>
      <c r="L67" s="45">
        <f t="shared" si="6"/>
        <v>-0.24377187803752687</v>
      </c>
      <c r="M67" s="45">
        <f t="shared" si="6"/>
        <v>0.16193693949241017</v>
      </c>
      <c r="N67" s="45">
        <f t="shared" si="6"/>
        <v>0.12119051914894685</v>
      </c>
      <c r="O67" s="45">
        <f t="shared" si="6"/>
        <v>-0.20927678704838049</v>
      </c>
      <c r="P67" s="48"/>
    </row>
    <row r="68" spans="2:16" x14ac:dyDescent="0.25">
      <c r="B68" s="33"/>
      <c r="C68" s="72">
        <v>2011</v>
      </c>
      <c r="D68" s="36">
        <v>180.88224344</v>
      </c>
      <c r="E68" s="36">
        <v>145.51865383999996</v>
      </c>
      <c r="F68" s="36">
        <v>5.0655508499999993</v>
      </c>
      <c r="G68" s="36">
        <v>51.007749070000003</v>
      </c>
      <c r="H68" s="36">
        <v>382.47419719999988</v>
      </c>
      <c r="I68" s="69"/>
      <c r="J68" s="72">
        <v>2011</v>
      </c>
      <c r="K68" s="45">
        <f t="shared" si="7"/>
        <v>0.32285658306640119</v>
      </c>
      <c r="L68" s="45">
        <f t="shared" si="6"/>
        <v>-2.858682394572909E-2</v>
      </c>
      <c r="M68" s="45">
        <f t="shared" si="6"/>
        <v>-0.10680673352873971</v>
      </c>
      <c r="N68" s="45">
        <f t="shared" si="6"/>
        <v>0.20866985106500802</v>
      </c>
      <c r="O68" s="45">
        <f t="shared" si="6"/>
        <v>0.14372861635067324</v>
      </c>
      <c r="P68" s="48"/>
    </row>
    <row r="69" spans="2:16" x14ac:dyDescent="0.25">
      <c r="B69" s="65"/>
      <c r="C69" s="72">
        <v>2012</v>
      </c>
      <c r="D69" s="36">
        <v>188.78598748999997</v>
      </c>
      <c r="E69" s="36">
        <v>212.82255845000003</v>
      </c>
      <c r="F69" s="36">
        <v>5.3344183899999997</v>
      </c>
      <c r="G69" s="36">
        <v>74.215795849999992</v>
      </c>
      <c r="H69" s="36">
        <v>481.15876018</v>
      </c>
      <c r="I69" s="69"/>
      <c r="J69" s="72">
        <v>2012</v>
      </c>
      <c r="K69" s="45">
        <f t="shared" si="7"/>
        <v>4.3695522013036614E-2</v>
      </c>
      <c r="L69" s="45">
        <f t="shared" si="6"/>
        <v>0.46251049493628349</v>
      </c>
      <c r="M69" s="45">
        <f t="shared" si="6"/>
        <v>5.307765097254924E-2</v>
      </c>
      <c r="N69" s="45">
        <f t="shared" si="6"/>
        <v>0.45499060835150051</v>
      </c>
      <c r="O69" s="45">
        <f t="shared" si="6"/>
        <v>0.25801626280268231</v>
      </c>
      <c r="P69" s="48"/>
    </row>
    <row r="70" spans="2:16" x14ac:dyDescent="0.25">
      <c r="B70" s="66"/>
      <c r="C70" s="72">
        <v>2013</v>
      </c>
      <c r="D70" s="36">
        <v>243.32491853999991</v>
      </c>
      <c r="E70" s="36">
        <v>269.34975970000011</v>
      </c>
      <c r="F70" s="36">
        <v>7.1815391600000007</v>
      </c>
      <c r="G70" s="36">
        <v>122.21070946000002</v>
      </c>
      <c r="H70" s="36">
        <v>642.06692685999997</v>
      </c>
      <c r="I70" s="69"/>
      <c r="J70" s="72">
        <v>2013</v>
      </c>
      <c r="K70" s="45">
        <f t="shared" si="7"/>
        <v>0.28889289811771057</v>
      </c>
      <c r="L70" s="45">
        <f t="shared" si="6"/>
        <v>0.26560718779856418</v>
      </c>
      <c r="M70" s="45">
        <f t="shared" si="6"/>
        <v>0.34626469747154598</v>
      </c>
      <c r="N70" s="45">
        <f t="shared" si="6"/>
        <v>0.64669405023971094</v>
      </c>
      <c r="O70" s="45">
        <f t="shared" si="6"/>
        <v>0.33441803412205307</v>
      </c>
      <c r="P70" s="48"/>
    </row>
    <row r="71" spans="2:16" x14ac:dyDescent="0.25">
      <c r="B71" s="66"/>
      <c r="C71" s="72">
        <v>2014</v>
      </c>
      <c r="D71" s="36">
        <v>296.87012491999997</v>
      </c>
      <c r="E71" s="36">
        <v>277.33598453000013</v>
      </c>
      <c r="F71" s="36">
        <v>7.6127812300000004</v>
      </c>
      <c r="G71" s="36">
        <v>126.22630613</v>
      </c>
      <c r="H71" s="36">
        <v>708.04519681000011</v>
      </c>
      <c r="I71" s="69"/>
      <c r="J71" s="72">
        <v>2014</v>
      </c>
      <c r="K71" s="45">
        <f t="shared" si="7"/>
        <v>0.22005640318830655</v>
      </c>
      <c r="L71" s="45">
        <f t="shared" si="6"/>
        <v>2.9650016539443103E-2</v>
      </c>
      <c r="M71" s="45">
        <f t="shared" si="6"/>
        <v>6.0048697137508933E-2</v>
      </c>
      <c r="N71" s="45">
        <f t="shared" si="6"/>
        <v>3.2857976913343245E-2</v>
      </c>
      <c r="O71" s="45">
        <f t="shared" si="6"/>
        <v>0.10275917850599159</v>
      </c>
      <c r="P71" s="48"/>
    </row>
    <row r="72" spans="2:16" x14ac:dyDescent="0.25">
      <c r="B72" s="66"/>
      <c r="C72" s="72">
        <v>2015</v>
      </c>
      <c r="D72" s="36">
        <v>339.58823117999998</v>
      </c>
      <c r="E72" s="36">
        <v>252.70656881000005</v>
      </c>
      <c r="F72" s="36">
        <v>7.8784360900000001</v>
      </c>
      <c r="G72" s="36">
        <v>98.925700460000016</v>
      </c>
      <c r="H72" s="36">
        <v>699.09893654000007</v>
      </c>
      <c r="I72" s="69"/>
      <c r="J72" s="72">
        <v>2015</v>
      </c>
      <c r="K72" s="45">
        <f t="shared" si="7"/>
        <v>0.14389493139975462</v>
      </c>
      <c r="L72" s="45">
        <f t="shared" si="6"/>
        <v>-8.8807140413961871E-2</v>
      </c>
      <c r="M72" s="45">
        <f t="shared" si="6"/>
        <v>3.4895900982038208E-2</v>
      </c>
      <c r="N72" s="45">
        <f t="shared" si="6"/>
        <v>-0.2162830118936</v>
      </c>
      <c r="O72" s="45">
        <f t="shared" si="6"/>
        <v>-1.2635154239173163E-2</v>
      </c>
      <c r="P72" s="48"/>
    </row>
    <row r="73" spans="2:16" x14ac:dyDescent="0.25">
      <c r="B73" s="66"/>
      <c r="C73" s="73" t="s">
        <v>55</v>
      </c>
      <c r="D73" s="74">
        <f>+H73*I34</f>
        <v>304.33885066728982</v>
      </c>
      <c r="E73" s="74">
        <f>+H73*I45</f>
        <v>267.99028401946771</v>
      </c>
      <c r="F73" s="74">
        <f>+H73*I46</f>
        <v>7.6377567925470453</v>
      </c>
      <c r="G73" s="74">
        <f>+H73*I49</f>
        <v>89.640120790695448</v>
      </c>
      <c r="H73" s="74">
        <f>+H50+H74/1000</f>
        <v>669.60701226999993</v>
      </c>
      <c r="I73" s="69"/>
      <c r="J73" s="26" t="s">
        <v>55</v>
      </c>
      <c r="K73" s="45">
        <f t="shared" si="7"/>
        <v>-0.10380035960087819</v>
      </c>
      <c r="L73" s="45">
        <f t="shared" si="6"/>
        <v>6.0480086771938613E-2</v>
      </c>
      <c r="M73" s="45">
        <f t="shared" si="6"/>
        <v>-3.0549121006191338E-2</v>
      </c>
      <c r="N73" s="45">
        <f t="shared" si="6"/>
        <v>-9.386417913774725E-2</v>
      </c>
      <c r="O73" s="45">
        <f t="shared" si="6"/>
        <v>-4.2185623133633166E-2</v>
      </c>
      <c r="P73" s="48"/>
    </row>
    <row r="74" spans="2:16" x14ac:dyDescent="0.25">
      <c r="B74" s="66"/>
      <c r="C74" s="70" t="s">
        <v>57</v>
      </c>
      <c r="D74" s="75"/>
      <c r="E74" s="70"/>
      <c r="F74" s="70"/>
      <c r="G74" s="70"/>
      <c r="H74" s="76">
        <v>53668.2696</v>
      </c>
      <c r="I74" s="11"/>
      <c r="J74" s="11"/>
      <c r="K74" s="11"/>
      <c r="L74" s="11"/>
      <c r="M74" s="11"/>
      <c r="N74" s="11"/>
      <c r="O74" s="11"/>
      <c r="P74" s="48"/>
    </row>
    <row r="75" spans="2:16" x14ac:dyDescent="0.25">
      <c r="B75" s="67"/>
      <c r="C75" s="120" t="s">
        <v>56</v>
      </c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48"/>
    </row>
    <row r="76" spans="2:16" x14ac:dyDescent="0.25">
      <c r="B76" s="68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49"/>
    </row>
    <row r="77" spans="2:16" x14ac:dyDescent="0.25">
      <c r="B77" s="53"/>
      <c r="C77" s="53"/>
    </row>
    <row r="78" spans="2:16" x14ac:dyDescent="0.25">
      <c r="B78" s="53"/>
      <c r="C78" s="53"/>
    </row>
  </sheetData>
  <mergeCells count="48">
    <mergeCell ref="E19:G19"/>
    <mergeCell ref="B1:P1"/>
    <mergeCell ref="C8:O9"/>
    <mergeCell ref="E10:M10"/>
    <mergeCell ref="E11:M11"/>
    <mergeCell ref="E12:G13"/>
    <mergeCell ref="H12:I12"/>
    <mergeCell ref="J12:K12"/>
    <mergeCell ref="L12:M12"/>
    <mergeCell ref="E14:G14"/>
    <mergeCell ref="E15:G15"/>
    <mergeCell ref="E16:G16"/>
    <mergeCell ref="E17:G17"/>
    <mergeCell ref="E18:G18"/>
    <mergeCell ref="E35:G35"/>
    <mergeCell ref="E20:G20"/>
    <mergeCell ref="E21:G21"/>
    <mergeCell ref="E23:M23"/>
    <mergeCell ref="C28:O29"/>
    <mergeCell ref="E30:M30"/>
    <mergeCell ref="E31:M31"/>
    <mergeCell ref="E32:G33"/>
    <mergeCell ref="H32:I32"/>
    <mergeCell ref="J32:K32"/>
    <mergeCell ref="L32:M32"/>
    <mergeCell ref="E34:G34"/>
    <mergeCell ref="E47:G47"/>
    <mergeCell ref="E36:G36"/>
    <mergeCell ref="E37:G37"/>
    <mergeCell ref="E38:G38"/>
    <mergeCell ref="E39:G39"/>
    <mergeCell ref="E40:G40"/>
    <mergeCell ref="E41:G41"/>
    <mergeCell ref="E42:G42"/>
    <mergeCell ref="E43:G43"/>
    <mergeCell ref="E44:G44"/>
    <mergeCell ref="E45:G45"/>
    <mergeCell ref="E46:G46"/>
    <mergeCell ref="C59:H59"/>
    <mergeCell ref="J59:O59"/>
    <mergeCell ref="C75:O75"/>
    <mergeCell ref="E48:G48"/>
    <mergeCell ref="E49:G49"/>
    <mergeCell ref="E50:G50"/>
    <mergeCell ref="E51:M51"/>
    <mergeCell ref="C56:O57"/>
    <mergeCell ref="C58:H58"/>
    <mergeCell ref="J58:O58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Carátula</vt:lpstr>
      <vt:lpstr>Índice</vt:lpstr>
      <vt:lpstr>Centro</vt:lpstr>
      <vt:lpstr>Áncash</vt:lpstr>
      <vt:lpstr>Apurímac</vt:lpstr>
      <vt:lpstr>Ayacucho</vt:lpstr>
      <vt:lpstr>Huancavelica</vt:lpstr>
      <vt:lpstr>Huánuco</vt:lpstr>
      <vt:lpstr>Ica</vt:lpstr>
      <vt:lpstr>Junín</vt:lpstr>
      <vt:lpstr>Pasco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Condor - Perucamaras</dc:creator>
  <cp:lastModifiedBy>Prensa - Perucamaras</cp:lastModifiedBy>
  <dcterms:created xsi:type="dcterms:W3CDTF">2016-02-17T14:30:10Z</dcterms:created>
  <dcterms:modified xsi:type="dcterms:W3CDTF">2017-01-23T19:45:04Z</dcterms:modified>
</cp:coreProperties>
</file>